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E\Downloads\"/>
    </mc:Choice>
  </mc:AlternateContent>
  <xr:revisionPtr revIDLastSave="0" documentId="13_ncr:1_{029C9B96-BA69-401D-B960-897C004B5B1C}" xr6:coauthVersionLast="46" xr6:coauthVersionMax="46" xr10:uidLastSave="{00000000-0000-0000-0000-000000000000}"/>
  <bookViews>
    <workbookView xWindow="10524" yWindow="7848" windowWidth="18912" windowHeight="13632" tabRatio="781" xr2:uid="{00000000-000D-0000-FFFF-FFFF00000000}"/>
  </bookViews>
  <sheets>
    <sheet name="Increasing Tax" sheetId="1" r:id="rId1"/>
    <sheet name="Flat Tax" sheetId="2" r:id="rId2"/>
    <sheet name="LOC Savings" sheetId="3" r:id="rId3"/>
    <sheet name="Term LOC" sheetId="4" r:id="rId4"/>
    <sheet name="Paydown Calc" sheetId="5" r:id="rId5"/>
    <sheet name="Amort. Table 1" sheetId="6" r:id="rId6"/>
    <sheet name="Amort. Table 2" sheetId="7" r:id="rId7"/>
    <sheet name="Mtg. Tax Savings" sheetId="8" r:id="rId8"/>
    <sheet name="Compound Inv." sheetId="9" r:id="rId9"/>
    <sheet name="Flat Tax Inv." sheetId="10" r:id="rId10"/>
    <sheet name="Fut Value" sheetId="11" r:id="rId11"/>
    <sheet name="Var Ass" sheetId="12" r:id="rId12"/>
    <sheet name="Inflation" sheetId="13" r:id="rId13"/>
    <sheet name="Mtg Paydown Calc" sheetId="14" r:id="rId14"/>
    <sheet name="Personal Budget Calculator" sheetId="15" r:id="rId15"/>
  </sheets>
  <definedNames>
    <definedName name="COMPOUNDLOC">'Increasing Tax'!$A$13:$E$44</definedName>
    <definedName name="CURRENT_MORT">'Amort. Table 1'!$B$1:$H$38</definedName>
    <definedName name="FLAT_TAX">'Flat Tax'!$A$13:$E$44</definedName>
    <definedName name="HOME_EQUITY">'Amort. Table 1'!$A$1:$H$18</definedName>
    <definedName name="INFLATION">#REF!</definedName>
    <definedName name="LOAN_AMORT.">'Amort. Table 1'!$B$1:$F$41</definedName>
    <definedName name="NEW_">#REF!</definedName>
    <definedName name="OLD_">#REF!</definedName>
    <definedName name="_xlnm.Print_Area" localSheetId="5">'Amort. Table 1'!$A$1:$H$50</definedName>
    <definedName name="_xlnm.Print_Area" localSheetId="6">'Amort. Table 2'!$A$1:$H$50</definedName>
    <definedName name="_xlnm.Print_Area" localSheetId="8">'Compound Inv.'!$A$1:$J$55</definedName>
    <definedName name="_xlnm.Print_Area" localSheetId="1">'Flat Tax'!$A$1:$E$54</definedName>
    <definedName name="_xlnm.Print_Area" localSheetId="9">'Flat Tax Inv.'!$A$1:$J$55</definedName>
    <definedName name="_xlnm.Print_Area" localSheetId="0">'Increasing Tax'!$A$1:$E$54</definedName>
    <definedName name="_xlnm.Print_Area" localSheetId="7">'Mtg. Tax Savings'!$A$1:$G$51</definedName>
    <definedName name="_xlnm.Print_Area" localSheetId="4">'Paydown Calc'!$A$1:$G$54</definedName>
    <definedName name="_xlnm.Print_Area" localSheetId="3">'Term LOC'!$A$1:$E$51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9" i="15" l="1"/>
  <c r="C88" i="15"/>
  <c r="C87" i="15"/>
  <c r="B86" i="15"/>
  <c r="B90" i="15" s="1"/>
  <c r="B10" i="15" s="1"/>
  <c r="C85" i="15"/>
  <c r="C80" i="15"/>
  <c r="C79" i="15"/>
  <c r="C78" i="15"/>
  <c r="B77" i="15"/>
  <c r="C76" i="15"/>
  <c r="C75" i="15"/>
  <c r="C74" i="15"/>
  <c r="B73" i="15"/>
  <c r="B81" i="15" s="1"/>
  <c r="B12" i="15" s="1"/>
  <c r="C72" i="15"/>
  <c r="C71" i="15"/>
  <c r="C70" i="15"/>
  <c r="C69" i="15"/>
  <c r="C68" i="15"/>
  <c r="C67" i="15"/>
  <c r="C66" i="15"/>
  <c r="C65" i="15"/>
  <c r="C64" i="15"/>
  <c r="C63" i="15"/>
  <c r="B59" i="15"/>
  <c r="B8" i="15" s="1"/>
  <c r="C58" i="15"/>
  <c r="C57" i="15"/>
  <c r="C56" i="15"/>
  <c r="C55" i="15"/>
  <c r="C54" i="15"/>
  <c r="C53" i="15"/>
  <c r="C52" i="15"/>
  <c r="C51" i="15"/>
  <c r="C50" i="15"/>
  <c r="C49" i="15"/>
  <c r="C48" i="15"/>
  <c r="C47" i="15"/>
  <c r="C46" i="15"/>
  <c r="B45" i="15"/>
  <c r="C44" i="15"/>
  <c r="C43" i="15"/>
  <c r="C42" i="15"/>
  <c r="C41" i="15"/>
  <c r="C40" i="15"/>
  <c r="C39" i="15"/>
  <c r="C38" i="15"/>
  <c r="C37" i="15"/>
  <c r="B36" i="15"/>
  <c r="C35" i="15"/>
  <c r="C34" i="15"/>
  <c r="C33" i="15"/>
  <c r="C32" i="15"/>
  <c r="C28" i="15"/>
  <c r="C27" i="15"/>
  <c r="C26" i="15"/>
  <c r="C25" i="15"/>
  <c r="C24" i="15"/>
  <c r="C23" i="15"/>
  <c r="C22" i="15"/>
  <c r="C21" i="15"/>
  <c r="B20" i="15"/>
  <c r="B19" i="15"/>
  <c r="E25" i="14"/>
  <c r="D25" i="14"/>
  <c r="C25" i="14"/>
  <c r="F25" i="14" s="1"/>
  <c r="F8" i="14"/>
  <c r="F9" i="14"/>
  <c r="F10" i="14"/>
  <c r="F11" i="14"/>
  <c r="F12" i="14" s="1"/>
  <c r="F13" i="14" s="1"/>
  <c r="F14" i="14" s="1"/>
  <c r="F15" i="14"/>
  <c r="F16" i="14" s="1"/>
  <c r="F17" i="14" s="1"/>
  <c r="F18" i="14" s="1"/>
  <c r="F19" i="14" s="1"/>
  <c r="F20" i="14" s="1"/>
  <c r="F21" i="14" s="1"/>
  <c r="F22" i="14" s="1"/>
  <c r="D11" i="13"/>
  <c r="D12" i="13" s="1"/>
  <c r="D13" i="13" s="1"/>
  <c r="D14" i="13" s="1"/>
  <c r="D15" i="13"/>
  <c r="D16" i="13" s="1"/>
  <c r="D17" i="13" s="1"/>
  <c r="D18" i="13" s="1"/>
  <c r="D19" i="13"/>
  <c r="D20" i="13" s="1"/>
  <c r="D21" i="13" s="1"/>
  <c r="D22" i="13" s="1"/>
  <c r="D23" i="13" s="1"/>
  <c r="D24" i="13" s="1"/>
  <c r="D25" i="13" s="1"/>
  <c r="D26" i="13" s="1"/>
  <c r="D27" i="13" s="1"/>
  <c r="D28" i="13" s="1"/>
  <c r="D29" i="13" s="1"/>
  <c r="D30" i="13" s="1"/>
  <c r="D31" i="13" s="1"/>
  <c r="D32" i="13" s="1"/>
  <c r="D33" i="13" s="1"/>
  <c r="D34" i="13" s="1"/>
  <c r="D35" i="13"/>
  <c r="D36" i="13" s="1"/>
  <c r="D37" i="13" s="1"/>
  <c r="D38" i="13" s="1"/>
  <c r="D39" i="13" s="1"/>
  <c r="D40" i="13" s="1"/>
  <c r="G12" i="12"/>
  <c r="G13" i="12" s="1"/>
  <c r="G14" i="12"/>
  <c r="G15" i="12" s="1"/>
  <c r="G16" i="12" s="1"/>
  <c r="G17" i="12" s="1"/>
  <c r="G18" i="12"/>
  <c r="G19" i="12" s="1"/>
  <c r="G20" i="12" s="1"/>
  <c r="G21" i="12" s="1"/>
  <c r="G22" i="12" s="1"/>
  <c r="G23" i="12" s="1"/>
  <c r="G24" i="12" s="1"/>
  <c r="G25" i="12" s="1"/>
  <c r="G26" i="12" s="1"/>
  <c r="G27" i="12" s="1"/>
  <c r="G28" i="12" s="1"/>
  <c r="G29" i="12" s="1"/>
  <c r="G30" i="12" s="1"/>
  <c r="G31" i="12" s="1"/>
  <c r="G32" i="12" s="1"/>
  <c r="G33" i="12" s="1"/>
  <c r="G34" i="12"/>
  <c r="G35" i="12" s="1"/>
  <c r="G36" i="12" s="1"/>
  <c r="G37" i="12" s="1"/>
  <c r="G38" i="12" s="1"/>
  <c r="G39" i="12" s="1"/>
  <c r="G40" i="12" s="1"/>
  <c r="G41" i="12" s="1"/>
  <c r="D41" i="12"/>
  <c r="D40" i="12"/>
  <c r="D39" i="12"/>
  <c r="D38" i="12"/>
  <c r="D37" i="12"/>
  <c r="D36" i="12"/>
  <c r="D35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1"/>
  <c r="D12" i="11" s="1"/>
  <c r="D13" i="11" s="1"/>
  <c r="D14" i="11" s="1"/>
  <c r="D15" i="11" s="1"/>
  <c r="D16" i="11" s="1"/>
  <c r="D17" i="11" s="1"/>
  <c r="D18" i="11" s="1"/>
  <c r="D19" i="11" s="1"/>
  <c r="D20" i="11" s="1"/>
  <c r="D21" i="11" s="1"/>
  <c r="D22" i="11" s="1"/>
  <c r="D23" i="11" s="1"/>
  <c r="D24" i="11" s="1"/>
  <c r="D25" i="11"/>
  <c r="D26" i="11" s="1"/>
  <c r="D27" i="11" s="1"/>
  <c r="D28" i="11" s="1"/>
  <c r="D29" i="11" s="1"/>
  <c r="D30" i="11" s="1"/>
  <c r="D31" i="11" s="1"/>
  <c r="D32" i="11" s="1"/>
  <c r="D33" i="11" s="1"/>
  <c r="D34" i="11" s="1"/>
  <c r="D35" i="11" s="1"/>
  <c r="D36" i="11" s="1"/>
  <c r="D37" i="11" s="1"/>
  <c r="D38" i="11" s="1"/>
  <c r="D39" i="11" s="1"/>
  <c r="D40" i="11" s="1"/>
  <c r="C12" i="12"/>
  <c r="C7" i="6"/>
  <c r="C10" i="6"/>
  <c r="A10" i="6"/>
  <c r="A11" i="6"/>
  <c r="H61" i="6"/>
  <c r="G61" i="6"/>
  <c r="F61" i="6"/>
  <c r="D61" i="6"/>
  <c r="C7" i="7"/>
  <c r="C10" i="7"/>
  <c r="A10" i="7"/>
  <c r="D10" i="7"/>
  <c r="B10" i="7"/>
  <c r="C10" i="8" s="1"/>
  <c r="A15" i="9"/>
  <c r="B15" i="9"/>
  <c r="C15" i="9"/>
  <c r="D15" i="9"/>
  <c r="G15" i="9"/>
  <c r="I15" i="9" s="1"/>
  <c r="E15" i="9"/>
  <c r="H15" i="9"/>
  <c r="A14" i="2"/>
  <c r="B14" i="2"/>
  <c r="A15" i="10"/>
  <c r="G11" i="10"/>
  <c r="B15" i="10"/>
  <c r="E4" i="10"/>
  <c r="E11" i="10"/>
  <c r="A14" i="1"/>
  <c r="B14" i="1"/>
  <c r="C14" i="1"/>
  <c r="D14" i="1"/>
  <c r="C9" i="3"/>
  <c r="A10" i="8"/>
  <c r="A14" i="5"/>
  <c r="D14" i="5" s="1"/>
  <c r="B14" i="5"/>
  <c r="C14" i="5"/>
  <c r="F14" i="5" s="1"/>
  <c r="B11" i="4"/>
  <c r="B12" i="4"/>
  <c r="D10" i="6"/>
  <c r="B10" i="6"/>
  <c r="B10" i="8" s="1"/>
  <c r="F15" i="9"/>
  <c r="A11" i="7"/>
  <c r="A15" i="2"/>
  <c r="B13" i="4"/>
  <c r="D12" i="4"/>
  <c r="A15" i="5"/>
  <c r="D11" i="6"/>
  <c r="A12" i="6"/>
  <c r="D13" i="4"/>
  <c r="B14" i="4"/>
  <c r="E14" i="5"/>
  <c r="D11" i="4"/>
  <c r="B9" i="3"/>
  <c r="E10" i="7"/>
  <c r="B11" i="7"/>
  <c r="F10" i="7" s="1"/>
  <c r="G10" i="7" s="1"/>
  <c r="H10" i="7" s="1"/>
  <c r="C11" i="6"/>
  <c r="E11" i="6" s="1"/>
  <c r="C12" i="6"/>
  <c r="E10" i="6"/>
  <c r="C59" i="15" l="1"/>
  <c r="C8" i="15" s="1"/>
  <c r="C9" i="15" s="1"/>
  <c r="C90" i="15"/>
  <c r="C10" i="15" s="1"/>
  <c r="C29" i="15"/>
  <c r="C7" i="15" s="1"/>
  <c r="B29" i="15"/>
  <c r="C81" i="15"/>
  <c r="C12" i="15" s="1"/>
  <c r="D12" i="15" s="1"/>
  <c r="D10" i="15"/>
  <c r="D7" i="15"/>
  <c r="B9" i="15"/>
  <c r="B11" i="15" s="1"/>
  <c r="B13" i="15" s="1"/>
  <c r="B11" i="6"/>
  <c r="A16" i="2"/>
  <c r="C15" i="2"/>
  <c r="D15" i="2" s="1"/>
  <c r="B15" i="2"/>
  <c r="D14" i="4"/>
  <c r="B15" i="4"/>
  <c r="C15" i="5"/>
  <c r="A16" i="5"/>
  <c r="B15" i="5"/>
  <c r="D15" i="5" s="1"/>
  <c r="G14" i="5"/>
  <c r="A15" i="1"/>
  <c r="E14" i="1"/>
  <c r="E12" i="12"/>
  <c r="H12" i="12" s="1"/>
  <c r="C13" i="12" s="1"/>
  <c r="F12" i="12"/>
  <c r="A13" i="6"/>
  <c r="D12" i="6"/>
  <c r="E12" i="6" s="1"/>
  <c r="C11" i="7"/>
  <c r="E11" i="7" s="1"/>
  <c r="A12" i="7"/>
  <c r="A16" i="9"/>
  <c r="J15" i="9"/>
  <c r="D11" i="7"/>
  <c r="C14" i="2"/>
  <c r="D14" i="2"/>
  <c r="B16" i="2"/>
  <c r="C16" i="2" s="1"/>
  <c r="D16" i="2" s="1"/>
  <c r="A16" i="10"/>
  <c r="C15" i="10"/>
  <c r="E15" i="10" s="1"/>
  <c r="H15" i="10" s="1"/>
  <c r="A11" i="8"/>
  <c r="E10" i="8"/>
  <c r="A17" i="2"/>
  <c r="D8" i="15" l="1"/>
  <c r="C11" i="15"/>
  <c r="D9" i="15"/>
  <c r="D10" i="3"/>
  <c r="E15" i="2"/>
  <c r="G11" i="7"/>
  <c r="H11" i="7" s="1"/>
  <c r="E13" i="12"/>
  <c r="F13" i="12" s="1"/>
  <c r="G15" i="5"/>
  <c r="E15" i="5"/>
  <c r="F15" i="5"/>
  <c r="D15" i="4"/>
  <c r="B16" i="4"/>
  <c r="C16" i="5"/>
  <c r="F16" i="5" s="1"/>
  <c r="A17" i="5"/>
  <c r="B16" i="5"/>
  <c r="D16" i="5"/>
  <c r="E16" i="5"/>
  <c r="G16" i="5" s="1"/>
  <c r="F10" i="6"/>
  <c r="G10" i="6" s="1"/>
  <c r="H10" i="6" s="1"/>
  <c r="D10" i="8" s="1"/>
  <c r="B11" i="8"/>
  <c r="D9" i="3"/>
  <c r="E14" i="2"/>
  <c r="B16" i="9"/>
  <c r="E16" i="9" s="1"/>
  <c r="H16" i="9" s="1"/>
  <c r="C16" i="9"/>
  <c r="D16" i="9"/>
  <c r="G16" i="9" s="1"/>
  <c r="A17" i="9"/>
  <c r="E13" i="6"/>
  <c r="D13" i="6"/>
  <c r="C13" i="6"/>
  <c r="A14" i="6"/>
  <c r="D12" i="7"/>
  <c r="B12" i="7"/>
  <c r="F11" i="7" s="1"/>
  <c r="A13" i="7"/>
  <c r="C12" i="7"/>
  <c r="E12" i="7" s="1"/>
  <c r="C15" i="1"/>
  <c r="D15" i="1" s="1"/>
  <c r="A16" i="1"/>
  <c r="B10" i="3"/>
  <c r="B15" i="1"/>
  <c r="B12" i="6"/>
  <c r="D11" i="3"/>
  <c r="E16" i="2"/>
  <c r="B17" i="2"/>
  <c r="C17" i="2"/>
  <c r="D17" i="2" s="1"/>
  <c r="A18" i="2"/>
  <c r="F10" i="8"/>
  <c r="G10" i="8" s="1"/>
  <c r="F15" i="10"/>
  <c r="D15" i="10"/>
  <c r="G15" i="10" s="1"/>
  <c r="I15" i="10" s="1"/>
  <c r="J15" i="10" s="1"/>
  <c r="A12" i="8"/>
  <c r="E11" i="8"/>
  <c r="C11" i="8"/>
  <c r="C16" i="10"/>
  <c r="B16" i="10"/>
  <c r="F16" i="10" s="1"/>
  <c r="E16" i="10"/>
  <c r="A17" i="10"/>
  <c r="D16" i="10"/>
  <c r="G16" i="10" s="1"/>
  <c r="H16" i="10"/>
  <c r="C13" i="15" l="1"/>
  <c r="D13" i="15" s="1"/>
  <c r="D11" i="15"/>
  <c r="C10" i="3"/>
  <c r="E15" i="1"/>
  <c r="I16" i="9"/>
  <c r="J16" i="9" s="1"/>
  <c r="E9" i="3"/>
  <c r="F9" i="3"/>
  <c r="D14" i="6"/>
  <c r="A15" i="6"/>
  <c r="C14" i="6"/>
  <c r="E14" i="6" s="1"/>
  <c r="C17" i="9"/>
  <c r="A18" i="9"/>
  <c r="F16" i="9"/>
  <c r="B17" i="9" s="1"/>
  <c r="A18" i="5"/>
  <c r="B17" i="5"/>
  <c r="C17" i="5"/>
  <c r="D17" i="5"/>
  <c r="B12" i="8"/>
  <c r="A17" i="1"/>
  <c r="B11" i="3"/>
  <c r="B16" i="1"/>
  <c r="C16" i="1" s="1"/>
  <c r="D16" i="1" s="1"/>
  <c r="A14" i="7"/>
  <c r="D13" i="7"/>
  <c r="C13" i="7"/>
  <c r="E13" i="7" s="1"/>
  <c r="B13" i="7"/>
  <c r="F12" i="7" s="1"/>
  <c r="G12" i="7" s="1"/>
  <c r="H12" i="7" s="1"/>
  <c r="E12" i="8" s="1"/>
  <c r="H13" i="12"/>
  <c r="C14" i="12" s="1"/>
  <c r="F10" i="3"/>
  <c r="E10" i="3"/>
  <c r="B13" i="6"/>
  <c r="B14" i="6" s="1"/>
  <c r="F11" i="6"/>
  <c r="G11" i="6" s="1"/>
  <c r="H11" i="6" s="1"/>
  <c r="D11" i="8" s="1"/>
  <c r="F11" i="8" s="1"/>
  <c r="G11" i="8" s="1"/>
  <c r="D16" i="4"/>
  <c r="B17" i="4"/>
  <c r="I16" i="10"/>
  <c r="J16" i="10" s="1"/>
  <c r="D12" i="3"/>
  <c r="E17" i="2"/>
  <c r="B18" i="2"/>
  <c r="C18" i="2" s="1"/>
  <c r="D18" i="2" s="1"/>
  <c r="D13" i="3" s="1"/>
  <c r="A19" i="2"/>
  <c r="C17" i="10"/>
  <c r="B17" i="10"/>
  <c r="E17" i="10"/>
  <c r="H17" i="10" s="1"/>
  <c r="D17" i="10"/>
  <c r="G17" i="10"/>
  <c r="A18" i="10"/>
  <c r="A13" i="8"/>
  <c r="C12" i="8"/>
  <c r="E17" i="9" l="1"/>
  <c r="H17" i="9" s="1"/>
  <c r="F17" i="9"/>
  <c r="D17" i="9"/>
  <c r="G17" i="9" s="1"/>
  <c r="I17" i="9" s="1"/>
  <c r="J17" i="9" s="1"/>
  <c r="B14" i="8"/>
  <c r="C11" i="3"/>
  <c r="E11" i="3" s="1"/>
  <c r="E16" i="1"/>
  <c r="F11" i="3" s="1"/>
  <c r="I17" i="10"/>
  <c r="J17" i="10" s="1"/>
  <c r="A19" i="5"/>
  <c r="C18" i="5"/>
  <c r="E14" i="12"/>
  <c r="H14" i="12" s="1"/>
  <c r="C15" i="12" s="1"/>
  <c r="F14" i="12"/>
  <c r="A15" i="7"/>
  <c r="D14" i="7"/>
  <c r="C14" i="7"/>
  <c r="E14" i="7" s="1"/>
  <c r="B14" i="7"/>
  <c r="F13" i="7" s="1"/>
  <c r="G13" i="7" s="1"/>
  <c r="H13" i="7" s="1"/>
  <c r="E13" i="8" s="1"/>
  <c r="F13" i="8" s="1"/>
  <c r="G13" i="8" s="1"/>
  <c r="F12" i="6"/>
  <c r="G12" i="6" s="1"/>
  <c r="H12" i="6" s="1"/>
  <c r="D12" i="8" s="1"/>
  <c r="F12" i="8" s="1"/>
  <c r="G12" i="8" s="1"/>
  <c r="B13" i="8"/>
  <c r="F13" i="6"/>
  <c r="G13" i="6" s="1"/>
  <c r="H13" i="6" s="1"/>
  <c r="B12" i="3"/>
  <c r="A18" i="1"/>
  <c r="B17" i="1"/>
  <c r="C17" i="1"/>
  <c r="D17" i="1" s="1"/>
  <c r="F17" i="5"/>
  <c r="B18" i="5" s="1"/>
  <c r="D18" i="5" s="1"/>
  <c r="E15" i="6"/>
  <c r="B15" i="6"/>
  <c r="B15" i="8" s="1"/>
  <c r="D15" i="6"/>
  <c r="A16" i="6"/>
  <c r="C15" i="6"/>
  <c r="D17" i="4"/>
  <c r="B18" i="4"/>
  <c r="E17" i="5"/>
  <c r="G17" i="5" s="1"/>
  <c r="A19" i="9"/>
  <c r="C18" i="9"/>
  <c r="F17" i="10"/>
  <c r="B19" i="2"/>
  <c r="C19" i="2" s="1"/>
  <c r="D19" i="2" s="1"/>
  <c r="D14" i="3" s="1"/>
  <c r="A20" i="2"/>
  <c r="A14" i="8"/>
  <c r="C13" i="8"/>
  <c r="D13" i="8"/>
  <c r="A19" i="10"/>
  <c r="C18" i="10"/>
  <c r="E18" i="10"/>
  <c r="H18" i="10" s="1"/>
  <c r="D18" i="10"/>
  <c r="G18" i="10" s="1"/>
  <c r="B18" i="10"/>
  <c r="F18" i="10" s="1"/>
  <c r="E18" i="2"/>
  <c r="C12" i="3" l="1"/>
  <c r="E12" i="3" s="1"/>
  <c r="E17" i="1"/>
  <c r="F12" i="3" s="1"/>
  <c r="E15" i="12"/>
  <c r="F15" i="12" s="1"/>
  <c r="H15" i="12" s="1"/>
  <c r="C16" i="12" s="1"/>
  <c r="E18" i="5"/>
  <c r="G18" i="5" s="1"/>
  <c r="F18" i="5"/>
  <c r="A19" i="1"/>
  <c r="C18" i="1"/>
  <c r="D18" i="1" s="1"/>
  <c r="B18" i="1"/>
  <c r="B13" i="3"/>
  <c r="C19" i="5"/>
  <c r="A20" i="5"/>
  <c r="D19" i="5"/>
  <c r="F19" i="5" s="1"/>
  <c r="B19" i="5"/>
  <c r="A16" i="7"/>
  <c r="C15" i="7"/>
  <c r="E15" i="7" s="1"/>
  <c r="B15" i="7"/>
  <c r="F14" i="7" s="1"/>
  <c r="G14" i="7" s="1"/>
  <c r="H14" i="7" s="1"/>
  <c r="E14" i="8" s="1"/>
  <c r="F14" i="8" s="1"/>
  <c r="G14" i="8" s="1"/>
  <c r="D15" i="7"/>
  <c r="F14" i="6"/>
  <c r="G14" i="6" s="1"/>
  <c r="H14" i="6" s="1"/>
  <c r="B18" i="9"/>
  <c r="C19" i="9"/>
  <c r="A20" i="9"/>
  <c r="B19" i="4"/>
  <c r="D18" i="4"/>
  <c r="D16" i="6"/>
  <c r="C16" i="6"/>
  <c r="E16" i="6" s="1"/>
  <c r="B16" i="6"/>
  <c r="A17" i="6"/>
  <c r="I18" i="10"/>
  <c r="J18" i="10" s="1"/>
  <c r="A20" i="10"/>
  <c r="D19" i="10"/>
  <c r="B19" i="10"/>
  <c r="C19" i="10"/>
  <c r="E19" i="10"/>
  <c r="H19" i="10" s="1"/>
  <c r="G19" i="10"/>
  <c r="A15" i="8"/>
  <c r="D14" i="8"/>
  <c r="C14" i="8"/>
  <c r="B20" i="2"/>
  <c r="C20" i="2"/>
  <c r="D20" i="2" s="1"/>
  <c r="A21" i="2"/>
  <c r="E19" i="2"/>
  <c r="E16" i="12" l="1"/>
  <c r="C13" i="3"/>
  <c r="E13" i="3" s="1"/>
  <c r="E18" i="1"/>
  <c r="F13" i="3" s="1"/>
  <c r="C17" i="6"/>
  <c r="E17" i="6" s="1"/>
  <c r="A18" i="6"/>
  <c r="D17" i="6"/>
  <c r="B17" i="6"/>
  <c r="E18" i="9"/>
  <c r="H18" i="9" s="1"/>
  <c r="F18" i="9"/>
  <c r="D18" i="9"/>
  <c r="E19" i="5"/>
  <c r="G19" i="5"/>
  <c r="B14" i="3"/>
  <c r="A20" i="1"/>
  <c r="B19" i="1"/>
  <c r="C19" i="1"/>
  <c r="D19" i="1" s="1"/>
  <c r="C16" i="7"/>
  <c r="A17" i="7"/>
  <c r="D16" i="7"/>
  <c r="B16" i="7"/>
  <c r="F15" i="7" s="1"/>
  <c r="G15" i="7" s="1"/>
  <c r="H15" i="7" s="1"/>
  <c r="E15" i="8" s="1"/>
  <c r="E16" i="7"/>
  <c r="C20" i="5"/>
  <c r="A21" i="5"/>
  <c r="B20" i="5"/>
  <c r="D20" i="5" s="1"/>
  <c r="B20" i="4"/>
  <c r="D19" i="4"/>
  <c r="B16" i="8"/>
  <c r="F15" i="6"/>
  <c r="G15" i="6" s="1"/>
  <c r="H15" i="6" s="1"/>
  <c r="A21" i="9"/>
  <c r="C20" i="9"/>
  <c r="F19" i="10"/>
  <c r="I19" i="10"/>
  <c r="J19" i="10" s="1"/>
  <c r="D15" i="3"/>
  <c r="E20" i="2"/>
  <c r="B21" i="2"/>
  <c r="C21" i="2" s="1"/>
  <c r="D21" i="2" s="1"/>
  <c r="A22" i="2"/>
  <c r="A16" i="8"/>
  <c r="C15" i="8"/>
  <c r="D15" i="8"/>
  <c r="A21" i="10"/>
  <c r="E20" i="10"/>
  <c r="H20" i="10" s="1"/>
  <c r="D20" i="10"/>
  <c r="G20" i="10" s="1"/>
  <c r="B20" i="10"/>
  <c r="C20" i="10"/>
  <c r="E20" i="5" l="1"/>
  <c r="F20" i="5"/>
  <c r="G20" i="5" s="1"/>
  <c r="C14" i="3"/>
  <c r="E14" i="3" s="1"/>
  <c r="E19" i="1"/>
  <c r="F14" i="3" s="1"/>
  <c r="A22" i="5"/>
  <c r="C21" i="5"/>
  <c r="A22" i="9"/>
  <c r="C21" i="9"/>
  <c r="B20" i="1"/>
  <c r="C20" i="1" s="1"/>
  <c r="D20" i="1" s="1"/>
  <c r="B15" i="3"/>
  <c r="A21" i="1"/>
  <c r="D20" i="4"/>
  <c r="B21" i="4"/>
  <c r="G18" i="9"/>
  <c r="I18" i="9" s="1"/>
  <c r="J18" i="9" s="1"/>
  <c r="B19" i="9"/>
  <c r="B17" i="8"/>
  <c r="F16" i="6"/>
  <c r="G16" i="6" s="1"/>
  <c r="H16" i="6" s="1"/>
  <c r="F16" i="12"/>
  <c r="H16" i="12" s="1"/>
  <c r="C17" i="12" s="1"/>
  <c r="C17" i="7"/>
  <c r="E17" i="7" s="1"/>
  <c r="D17" i="7"/>
  <c r="B17" i="7"/>
  <c r="F16" i="7" s="1"/>
  <c r="G16" i="7" s="1"/>
  <c r="H16" i="7" s="1"/>
  <c r="E16" i="8" s="1"/>
  <c r="A18" i="7"/>
  <c r="E18" i="6"/>
  <c r="A19" i="6"/>
  <c r="B18" i="6"/>
  <c r="B18" i="8" s="1"/>
  <c r="D18" i="6"/>
  <c r="C18" i="6"/>
  <c r="F20" i="10"/>
  <c r="F15" i="8"/>
  <c r="G15" i="8" s="1"/>
  <c r="I20" i="10"/>
  <c r="J20" i="10" s="1"/>
  <c r="D16" i="3"/>
  <c r="E21" i="2"/>
  <c r="B22" i="2"/>
  <c r="C22" i="2" s="1"/>
  <c r="D22" i="2" s="1"/>
  <c r="A23" i="2"/>
  <c r="C21" i="10"/>
  <c r="D21" i="10"/>
  <c r="E21" i="10"/>
  <c r="B21" i="10"/>
  <c r="F21" i="10" s="1"/>
  <c r="H21" i="10"/>
  <c r="A22" i="10"/>
  <c r="G21" i="10"/>
  <c r="I21" i="10" s="1"/>
  <c r="J21" i="10" s="1"/>
  <c r="C16" i="8"/>
  <c r="A17" i="8"/>
  <c r="D16" i="8"/>
  <c r="E17" i="12" l="1"/>
  <c r="F17" i="12" s="1"/>
  <c r="H17" i="12" s="1"/>
  <c r="C18" i="12" s="1"/>
  <c r="C15" i="3"/>
  <c r="E15" i="3" s="1"/>
  <c r="E20" i="1"/>
  <c r="F15" i="3" s="1"/>
  <c r="A22" i="1"/>
  <c r="B16" i="3"/>
  <c r="B21" i="1"/>
  <c r="C21" i="1" s="1"/>
  <c r="D21" i="1" s="1"/>
  <c r="B21" i="5"/>
  <c r="D21" i="5" s="1"/>
  <c r="F16" i="8"/>
  <c r="G16" i="8" s="1"/>
  <c r="F19" i="9"/>
  <c r="D19" i="9"/>
  <c r="G19" i="9" s="1"/>
  <c r="I19" i="9" s="1"/>
  <c r="J19" i="9" s="1"/>
  <c r="E19" i="9"/>
  <c r="H19" i="9" s="1"/>
  <c r="A20" i="6"/>
  <c r="C19" i="6"/>
  <c r="E19" i="6" s="1"/>
  <c r="D19" i="6"/>
  <c r="B19" i="6"/>
  <c r="B19" i="8" s="1"/>
  <c r="B18" i="7"/>
  <c r="F17" i="7" s="1"/>
  <c r="G17" i="7" s="1"/>
  <c r="H17" i="7" s="1"/>
  <c r="E17" i="8" s="1"/>
  <c r="F17" i="8" s="1"/>
  <c r="G17" i="8" s="1"/>
  <c r="D18" i="7"/>
  <c r="E18" i="7" s="1"/>
  <c r="C18" i="7"/>
  <c r="A19" i="7"/>
  <c r="B22" i="4"/>
  <c r="D21" i="4"/>
  <c r="C22" i="5"/>
  <c r="A23" i="5"/>
  <c r="F18" i="6"/>
  <c r="G18" i="6" s="1"/>
  <c r="H18" i="6" s="1"/>
  <c r="C22" i="9"/>
  <c r="A23" i="9"/>
  <c r="F17" i="6"/>
  <c r="G17" i="6" s="1"/>
  <c r="H17" i="6" s="1"/>
  <c r="D17" i="8" s="1"/>
  <c r="D17" i="3"/>
  <c r="E22" i="2"/>
  <c r="A24" i="2"/>
  <c r="B23" i="2"/>
  <c r="C23" i="2" s="1"/>
  <c r="D23" i="2" s="1"/>
  <c r="D18" i="3" s="1"/>
  <c r="A18" i="8"/>
  <c r="C17" i="8"/>
  <c r="C22" i="10"/>
  <c r="E22" i="10"/>
  <c r="H22" i="10" s="1"/>
  <c r="D22" i="10"/>
  <c r="B22" i="10"/>
  <c r="A23" i="10"/>
  <c r="G22" i="10"/>
  <c r="C16" i="3" l="1"/>
  <c r="E16" i="3" s="1"/>
  <c r="E21" i="1"/>
  <c r="F16" i="3" s="1"/>
  <c r="E18" i="12"/>
  <c r="H18" i="12"/>
  <c r="C19" i="12" s="1"/>
  <c r="F18" i="12"/>
  <c r="C23" i="9"/>
  <c r="A24" i="9"/>
  <c r="D22" i="4"/>
  <c r="B23" i="4"/>
  <c r="C20" i="6"/>
  <c r="E20" i="6" s="1"/>
  <c r="D20" i="6"/>
  <c r="A21" i="6"/>
  <c r="B20" i="6"/>
  <c r="B20" i="8" s="1"/>
  <c r="F22" i="10"/>
  <c r="A20" i="7"/>
  <c r="D19" i="7"/>
  <c r="C19" i="7"/>
  <c r="E19" i="7"/>
  <c r="B19" i="7"/>
  <c r="F18" i="7" s="1"/>
  <c r="G18" i="7" s="1"/>
  <c r="H18" i="7" s="1"/>
  <c r="E18" i="8" s="1"/>
  <c r="B20" i="9"/>
  <c r="B17" i="3"/>
  <c r="A23" i="1"/>
  <c r="B22" i="1"/>
  <c r="C22" i="1" s="1"/>
  <c r="D22" i="1" s="1"/>
  <c r="C23" i="5"/>
  <c r="A24" i="5"/>
  <c r="F19" i="6"/>
  <c r="G19" i="6" s="1"/>
  <c r="H19" i="6" s="1"/>
  <c r="E21" i="5"/>
  <c r="G21" i="5"/>
  <c r="F21" i="5"/>
  <c r="B22" i="5" s="1"/>
  <c r="D22" i="5" s="1"/>
  <c r="I22" i="10"/>
  <c r="J22" i="10" s="1"/>
  <c r="A25" i="2"/>
  <c r="B24" i="2"/>
  <c r="C24" i="2"/>
  <c r="D24" i="2" s="1"/>
  <c r="A24" i="10"/>
  <c r="D23" i="10"/>
  <c r="G23" i="10" s="1"/>
  <c r="E23" i="10"/>
  <c r="H23" i="10"/>
  <c r="C23" i="10"/>
  <c r="B23" i="10"/>
  <c r="F23" i="10" s="1"/>
  <c r="C18" i="8"/>
  <c r="A19" i="8"/>
  <c r="D18" i="8"/>
  <c r="E23" i="2"/>
  <c r="C17" i="3" l="1"/>
  <c r="E17" i="3" s="1"/>
  <c r="E22" i="1"/>
  <c r="F17" i="3" s="1"/>
  <c r="B23" i="1"/>
  <c r="C23" i="1" s="1"/>
  <c r="D23" i="1" s="1"/>
  <c r="B18" i="3"/>
  <c r="A24" i="1"/>
  <c r="F22" i="5"/>
  <c r="B23" i="5" s="1"/>
  <c r="D23" i="5" s="1"/>
  <c r="E22" i="5"/>
  <c r="G22" i="5" s="1"/>
  <c r="D23" i="4"/>
  <c r="B24" i="4"/>
  <c r="A25" i="5"/>
  <c r="C24" i="5"/>
  <c r="F20" i="9"/>
  <c r="E20" i="9"/>
  <c r="H20" i="9" s="1"/>
  <c r="D20" i="9"/>
  <c r="G20" i="9" s="1"/>
  <c r="B21" i="6"/>
  <c r="A22" i="6"/>
  <c r="C21" i="6"/>
  <c r="E21" i="6" s="1"/>
  <c r="D21" i="6"/>
  <c r="E19" i="12"/>
  <c r="F19" i="12" s="1"/>
  <c r="B20" i="7"/>
  <c r="F19" i="7" s="1"/>
  <c r="G19" i="7" s="1"/>
  <c r="H19" i="7" s="1"/>
  <c r="E19" i="8" s="1"/>
  <c r="A21" i="7"/>
  <c r="D20" i="7"/>
  <c r="C20" i="7"/>
  <c r="E20" i="7" s="1"/>
  <c r="C24" i="9"/>
  <c r="A25" i="9"/>
  <c r="I23" i="10"/>
  <c r="J23" i="10" s="1"/>
  <c r="F18" i="8"/>
  <c r="G18" i="8" s="1"/>
  <c r="D19" i="3"/>
  <c r="E24" i="2"/>
  <c r="A20" i="8"/>
  <c r="C19" i="8"/>
  <c r="D19" i="8"/>
  <c r="B25" i="2"/>
  <c r="C25" i="2" s="1"/>
  <c r="D25" i="2" s="1"/>
  <c r="A26" i="2"/>
  <c r="C24" i="10"/>
  <c r="A25" i="10"/>
  <c r="E24" i="10"/>
  <c r="D24" i="10"/>
  <c r="G24" i="10" s="1"/>
  <c r="H24" i="10"/>
  <c r="B24" i="10"/>
  <c r="F24" i="10" s="1"/>
  <c r="C18" i="3" l="1"/>
  <c r="E18" i="3" s="1"/>
  <c r="E23" i="1"/>
  <c r="F18" i="3" s="1"/>
  <c r="C25" i="9"/>
  <c r="A26" i="9"/>
  <c r="H19" i="12"/>
  <c r="C20" i="12" s="1"/>
  <c r="B25" i="4"/>
  <c r="D24" i="4"/>
  <c r="E23" i="5"/>
  <c r="G23" i="5" s="1"/>
  <c r="F23" i="5"/>
  <c r="B24" i="5" s="1"/>
  <c r="D24" i="5" s="1"/>
  <c r="D21" i="7"/>
  <c r="B21" i="7"/>
  <c r="F20" i="7" s="1"/>
  <c r="G20" i="7" s="1"/>
  <c r="H20" i="7" s="1"/>
  <c r="E20" i="8" s="1"/>
  <c r="C21" i="7"/>
  <c r="E21" i="7" s="1"/>
  <c r="A22" i="7"/>
  <c r="A23" i="6"/>
  <c r="B22" i="6"/>
  <c r="B22" i="8" s="1"/>
  <c r="D22" i="6"/>
  <c r="C22" i="6"/>
  <c r="E22" i="6" s="1"/>
  <c r="B21" i="9"/>
  <c r="B19" i="3"/>
  <c r="A25" i="1"/>
  <c r="B24" i="1"/>
  <c r="C24" i="1" s="1"/>
  <c r="D24" i="1" s="1"/>
  <c r="B21" i="8"/>
  <c r="F20" i="6"/>
  <c r="G20" i="6" s="1"/>
  <c r="H20" i="6" s="1"/>
  <c r="A26" i="5"/>
  <c r="C25" i="5"/>
  <c r="I20" i="9"/>
  <c r="J20" i="9" s="1"/>
  <c r="I24" i="10"/>
  <c r="J24" i="10" s="1"/>
  <c r="F19" i="8"/>
  <c r="G19" i="8" s="1"/>
  <c r="D20" i="3"/>
  <c r="E25" i="2"/>
  <c r="C25" i="10"/>
  <c r="E25" i="10"/>
  <c r="B25" i="10"/>
  <c r="A26" i="10"/>
  <c r="D25" i="10"/>
  <c r="G25" i="10" s="1"/>
  <c r="H25" i="10"/>
  <c r="B26" i="2"/>
  <c r="C26" i="2" s="1"/>
  <c r="D26" i="2" s="1"/>
  <c r="A27" i="2"/>
  <c r="A21" i="8"/>
  <c r="C20" i="8"/>
  <c r="D20" i="8"/>
  <c r="C19" i="3" l="1"/>
  <c r="E19" i="3" s="1"/>
  <c r="E24" i="1"/>
  <c r="F19" i="3" s="1"/>
  <c r="F24" i="5"/>
  <c r="E24" i="5"/>
  <c r="G24" i="5" s="1"/>
  <c r="I25" i="10"/>
  <c r="J25" i="10" s="1"/>
  <c r="C26" i="5"/>
  <c r="A27" i="5"/>
  <c r="C26" i="9"/>
  <c r="A27" i="9"/>
  <c r="F21" i="6"/>
  <c r="G21" i="6" s="1"/>
  <c r="H21" i="6" s="1"/>
  <c r="C22" i="7"/>
  <c r="E22" i="7" s="1"/>
  <c r="D22" i="7"/>
  <c r="A23" i="7"/>
  <c r="B22" i="7"/>
  <c r="B25" i="1"/>
  <c r="C25" i="1" s="1"/>
  <c r="D25" i="1" s="1"/>
  <c r="A26" i="1"/>
  <c r="B20" i="3"/>
  <c r="E21" i="9"/>
  <c r="H21" i="9" s="1"/>
  <c r="D21" i="9"/>
  <c r="G21" i="9" s="1"/>
  <c r="I21" i="9" s="1"/>
  <c r="J21" i="9" s="1"/>
  <c r="F21" i="9"/>
  <c r="D23" i="6"/>
  <c r="C23" i="6"/>
  <c r="E23" i="6" s="1"/>
  <c r="B23" i="6"/>
  <c r="A24" i="6"/>
  <c r="E20" i="12"/>
  <c r="F25" i="10"/>
  <c r="B25" i="5"/>
  <c r="D25" i="5" s="1"/>
  <c r="F21" i="7"/>
  <c r="G21" i="7" s="1"/>
  <c r="H21" i="7" s="1"/>
  <c r="E21" i="8" s="1"/>
  <c r="B26" i="4"/>
  <c r="D25" i="4"/>
  <c r="F20" i="8"/>
  <c r="G20" i="8" s="1"/>
  <c r="D21" i="3"/>
  <c r="E26" i="2"/>
  <c r="A28" i="2"/>
  <c r="B27" i="2"/>
  <c r="C27" i="2" s="1"/>
  <c r="D27" i="2" s="1"/>
  <c r="A27" i="10"/>
  <c r="D26" i="10"/>
  <c r="G26" i="10" s="1"/>
  <c r="E26" i="10"/>
  <c r="H26" i="10" s="1"/>
  <c r="B26" i="10"/>
  <c r="C26" i="10"/>
  <c r="A22" i="8"/>
  <c r="C21" i="8"/>
  <c r="D21" i="8"/>
  <c r="C20" i="3" l="1"/>
  <c r="E20" i="3" s="1"/>
  <c r="E25" i="1"/>
  <c r="F20" i="3" s="1"/>
  <c r="H20" i="12"/>
  <c r="C21" i="12" s="1"/>
  <c r="B27" i="4"/>
  <c r="D26" i="4"/>
  <c r="F20" i="12"/>
  <c r="B23" i="8"/>
  <c r="F22" i="6"/>
  <c r="G22" i="6" s="1"/>
  <c r="H22" i="6" s="1"/>
  <c r="B26" i="1"/>
  <c r="C26" i="1"/>
  <c r="D26" i="1" s="1"/>
  <c r="B21" i="3"/>
  <c r="A27" i="1"/>
  <c r="B23" i="7"/>
  <c r="A24" i="7"/>
  <c r="C23" i="7"/>
  <c r="D23" i="7"/>
  <c r="E23" i="7" s="1"/>
  <c r="C27" i="9"/>
  <c r="A28" i="9"/>
  <c r="A28" i="5"/>
  <c r="C27" i="5"/>
  <c r="E25" i="5"/>
  <c r="G25" i="5" s="1"/>
  <c r="F25" i="5"/>
  <c r="B26" i="5" s="1"/>
  <c r="C24" i="6"/>
  <c r="A25" i="6"/>
  <c r="E24" i="6"/>
  <c r="B24" i="6"/>
  <c r="B24" i="8" s="1"/>
  <c r="D24" i="6"/>
  <c r="B22" i="9"/>
  <c r="F21" i="8"/>
  <c r="G21" i="8" s="1"/>
  <c r="I26" i="10"/>
  <c r="J26" i="10" s="1"/>
  <c r="F26" i="10"/>
  <c r="D22" i="3"/>
  <c r="E27" i="2"/>
  <c r="A29" i="2"/>
  <c r="B28" i="2"/>
  <c r="C28" i="2" s="1"/>
  <c r="D28" i="2" s="1"/>
  <c r="D23" i="3" s="1"/>
  <c r="C22" i="8"/>
  <c r="A23" i="8"/>
  <c r="D22" i="8"/>
  <c r="A28" i="10"/>
  <c r="C27" i="10"/>
  <c r="D27" i="10"/>
  <c r="E27" i="10"/>
  <c r="H27" i="10" s="1"/>
  <c r="G27" i="10"/>
  <c r="B27" i="10"/>
  <c r="F27" i="10" s="1"/>
  <c r="C21" i="3" l="1"/>
  <c r="E21" i="3" s="1"/>
  <c r="E26" i="1"/>
  <c r="F21" i="3" s="1"/>
  <c r="D26" i="5"/>
  <c r="E22" i="9"/>
  <c r="H22" i="9" s="1"/>
  <c r="F22" i="9"/>
  <c r="D22" i="9"/>
  <c r="G22" i="9" s="1"/>
  <c r="F22" i="7"/>
  <c r="G22" i="7" s="1"/>
  <c r="H22" i="7" s="1"/>
  <c r="E22" i="8" s="1"/>
  <c r="B28" i="4"/>
  <c r="D27" i="4"/>
  <c r="F22" i="8"/>
  <c r="G22" i="8" s="1"/>
  <c r="D25" i="6"/>
  <c r="A26" i="6"/>
  <c r="C25" i="6"/>
  <c r="B25" i="6"/>
  <c r="B25" i="8" s="1"/>
  <c r="E25" i="6"/>
  <c r="A29" i="5"/>
  <c r="C28" i="5"/>
  <c r="A29" i="9"/>
  <c r="C28" i="9"/>
  <c r="B27" i="1"/>
  <c r="C27" i="1" s="1"/>
  <c r="D27" i="1" s="1"/>
  <c r="B22" i="3"/>
  <c r="A28" i="1"/>
  <c r="E21" i="12"/>
  <c r="F21" i="12" s="1"/>
  <c r="H21" i="12" s="1"/>
  <c r="C22" i="12" s="1"/>
  <c r="B24" i="7"/>
  <c r="F23" i="7" s="1"/>
  <c r="G23" i="7" s="1"/>
  <c r="H23" i="7" s="1"/>
  <c r="E23" i="8" s="1"/>
  <c r="D24" i="7"/>
  <c r="C24" i="7"/>
  <c r="E24" i="7"/>
  <c r="A25" i="7"/>
  <c r="F23" i="6"/>
  <c r="G23" i="6" s="1"/>
  <c r="H23" i="6" s="1"/>
  <c r="I27" i="10"/>
  <c r="J27" i="10" s="1"/>
  <c r="C23" i="8"/>
  <c r="A24" i="8"/>
  <c r="D23" i="8"/>
  <c r="A30" i="2"/>
  <c r="B29" i="2"/>
  <c r="C29" i="2"/>
  <c r="D29" i="2" s="1"/>
  <c r="C28" i="10"/>
  <c r="E28" i="10"/>
  <c r="H28" i="10" s="1"/>
  <c r="D28" i="10"/>
  <c r="B28" i="10"/>
  <c r="F28" i="10" s="1"/>
  <c r="A29" i="10"/>
  <c r="G28" i="10"/>
  <c r="I28" i="10" s="1"/>
  <c r="J28" i="10" s="1"/>
  <c r="E28" i="2"/>
  <c r="C22" i="3" l="1"/>
  <c r="E22" i="3" s="1"/>
  <c r="E27" i="1"/>
  <c r="F22" i="3" s="1"/>
  <c r="E22" i="12"/>
  <c r="F22" i="12" s="1"/>
  <c r="H22" i="12" s="1"/>
  <c r="C23" i="12" s="1"/>
  <c r="A30" i="5"/>
  <c r="C29" i="5"/>
  <c r="E26" i="5"/>
  <c r="G26" i="5"/>
  <c r="F26" i="5"/>
  <c r="B27" i="5" s="1"/>
  <c r="C29" i="9"/>
  <c r="A30" i="9"/>
  <c r="F24" i="6"/>
  <c r="G24" i="6" s="1"/>
  <c r="H24" i="6" s="1"/>
  <c r="A29" i="1"/>
  <c r="B28" i="1"/>
  <c r="C28" i="1"/>
  <c r="D28" i="1" s="1"/>
  <c r="B23" i="3"/>
  <c r="D26" i="6"/>
  <c r="E26" i="6" s="1"/>
  <c r="B26" i="6"/>
  <c r="B26" i="8" s="1"/>
  <c r="C26" i="6"/>
  <c r="A27" i="6"/>
  <c r="B23" i="9"/>
  <c r="C25" i="7"/>
  <c r="E25" i="7" s="1"/>
  <c r="D25" i="7"/>
  <c r="B25" i="7"/>
  <c r="F24" i="7" s="1"/>
  <c r="G24" i="7" s="1"/>
  <c r="H24" i="7" s="1"/>
  <c r="E24" i="8" s="1"/>
  <c r="D42" i="8" s="1"/>
  <c r="A26" i="7"/>
  <c r="B29" i="4"/>
  <c r="D28" i="4"/>
  <c r="I22" i="9"/>
  <c r="J22" i="9" s="1"/>
  <c r="F23" i="8"/>
  <c r="G23" i="8" s="1"/>
  <c r="D24" i="3"/>
  <c r="E29" i="2"/>
  <c r="A31" i="2"/>
  <c r="B30" i="2"/>
  <c r="C30" i="2" s="1"/>
  <c r="D30" i="2" s="1"/>
  <c r="C24" i="8"/>
  <c r="A25" i="8"/>
  <c r="D24" i="8"/>
  <c r="A30" i="10"/>
  <c r="D29" i="10"/>
  <c r="G29" i="10" s="1"/>
  <c r="E29" i="10"/>
  <c r="H29" i="10"/>
  <c r="C29" i="10"/>
  <c r="B29" i="10"/>
  <c r="F29" i="10" s="1"/>
  <c r="E23" i="12" l="1"/>
  <c r="C23" i="3"/>
  <c r="E23" i="3" s="1"/>
  <c r="E28" i="1"/>
  <c r="F23" i="3" s="1"/>
  <c r="G25" i="7"/>
  <c r="H25" i="7" s="1"/>
  <c r="D29" i="4"/>
  <c r="B30" i="4"/>
  <c r="B29" i="1"/>
  <c r="C29" i="1" s="1"/>
  <c r="D29" i="1" s="1"/>
  <c r="A30" i="1"/>
  <c r="B24" i="3"/>
  <c r="D27" i="5"/>
  <c r="A27" i="7"/>
  <c r="B26" i="7"/>
  <c r="F25" i="7" s="1"/>
  <c r="C26" i="7"/>
  <c r="D26" i="7"/>
  <c r="E26" i="7" s="1"/>
  <c r="E23" i="9"/>
  <c r="H23" i="9" s="1"/>
  <c r="F23" i="9"/>
  <c r="D23" i="9"/>
  <c r="G23" i="9" s="1"/>
  <c r="F30" i="5"/>
  <c r="D30" i="5"/>
  <c r="C30" i="5"/>
  <c r="B30" i="5"/>
  <c r="G30" i="5"/>
  <c r="E30" i="5"/>
  <c r="A31" i="5"/>
  <c r="F24" i="8"/>
  <c r="G24" i="8" s="1"/>
  <c r="A28" i="6"/>
  <c r="C27" i="6"/>
  <c r="E27" i="6"/>
  <c r="B27" i="6"/>
  <c r="D27" i="6"/>
  <c r="F25" i="6"/>
  <c r="G25" i="6" s="1"/>
  <c r="H25" i="6" s="1"/>
  <c r="D25" i="8" s="1"/>
  <c r="F25" i="8" s="1"/>
  <c r="G25" i="8" s="1"/>
  <c r="A31" i="9"/>
  <c r="C30" i="9"/>
  <c r="I29" i="10"/>
  <c r="J29" i="10" s="1"/>
  <c r="D25" i="3"/>
  <c r="E30" i="2"/>
  <c r="B31" i="2"/>
  <c r="C31" i="2" s="1"/>
  <c r="D31" i="2" s="1"/>
  <c r="A32" i="2"/>
  <c r="C30" i="10"/>
  <c r="E30" i="10"/>
  <c r="H30" i="10" s="1"/>
  <c r="A31" i="10"/>
  <c r="D30" i="10"/>
  <c r="G30" i="10" s="1"/>
  <c r="B30" i="10"/>
  <c r="F30" i="10"/>
  <c r="E25" i="8"/>
  <c r="C25" i="8"/>
  <c r="A26" i="8"/>
  <c r="C24" i="3" l="1"/>
  <c r="E24" i="3" s="1"/>
  <c r="E29" i="1"/>
  <c r="F24" i="3" s="1"/>
  <c r="A28" i="7"/>
  <c r="D27" i="7"/>
  <c r="C27" i="7"/>
  <c r="E27" i="7" s="1"/>
  <c r="B27" i="7"/>
  <c r="F26" i="7" s="1"/>
  <c r="G26" i="7" s="1"/>
  <c r="H26" i="7" s="1"/>
  <c r="E26" i="8" s="1"/>
  <c r="B24" i="9"/>
  <c r="D28" i="6"/>
  <c r="A29" i="6"/>
  <c r="B28" i="6"/>
  <c r="B28" i="8" s="1"/>
  <c r="C28" i="6"/>
  <c r="E28" i="6" s="1"/>
  <c r="F31" i="5"/>
  <c r="E31" i="5"/>
  <c r="D31" i="5"/>
  <c r="G31" i="5"/>
  <c r="B31" i="5"/>
  <c r="A32" i="5"/>
  <c r="C31" i="5"/>
  <c r="I23" i="9"/>
  <c r="J23" i="9" s="1"/>
  <c r="D30" i="4"/>
  <c r="B31" i="4"/>
  <c r="F23" i="12"/>
  <c r="H23" i="12" s="1"/>
  <c r="C24" i="12" s="1"/>
  <c r="B27" i="8"/>
  <c r="F26" i="6"/>
  <c r="G26" i="6" s="1"/>
  <c r="H26" i="6" s="1"/>
  <c r="A31" i="1"/>
  <c r="B30" i="1"/>
  <c r="C30" i="1" s="1"/>
  <c r="D30" i="1" s="1"/>
  <c r="B25" i="3"/>
  <c r="I30" i="10"/>
  <c r="J30" i="10" s="1"/>
  <c r="C31" i="9"/>
  <c r="A32" i="9"/>
  <c r="F27" i="5"/>
  <c r="E27" i="5"/>
  <c r="D26" i="3"/>
  <c r="E31" i="2"/>
  <c r="A33" i="2"/>
  <c r="B32" i="2"/>
  <c r="C32" i="2" s="1"/>
  <c r="D32" i="2" s="1"/>
  <c r="A27" i="8"/>
  <c r="C26" i="8"/>
  <c r="D26" i="8"/>
  <c r="C31" i="10"/>
  <c r="E31" i="10"/>
  <c r="H31" i="10" s="1"/>
  <c r="I31" i="10" s="1"/>
  <c r="J31" i="10" s="1"/>
  <c r="D31" i="10"/>
  <c r="G31" i="10"/>
  <c r="B31" i="10"/>
  <c r="F31" i="10" s="1"/>
  <c r="A32" i="10"/>
  <c r="E24" i="12" l="1"/>
  <c r="F24" i="12"/>
  <c r="H24" i="12" s="1"/>
  <c r="C25" i="12" s="1"/>
  <c r="C25" i="3"/>
  <c r="E25" i="3" s="1"/>
  <c r="E30" i="1"/>
  <c r="F25" i="3" s="1"/>
  <c r="F26" i="8"/>
  <c r="G26" i="8" s="1"/>
  <c r="B28" i="5"/>
  <c r="C29" i="6"/>
  <c r="B29" i="6"/>
  <c r="B29" i="8" s="1"/>
  <c r="E29" i="6"/>
  <c r="D29" i="6"/>
  <c r="A30" i="6"/>
  <c r="F24" i="9"/>
  <c r="E24" i="9"/>
  <c r="H24" i="9" s="1"/>
  <c r="D24" i="9"/>
  <c r="G24" i="9" s="1"/>
  <c r="C28" i="7"/>
  <c r="A29" i="7"/>
  <c r="B28" i="7"/>
  <c r="F27" i="7" s="1"/>
  <c r="G27" i="7" s="1"/>
  <c r="H27" i="7" s="1"/>
  <c r="E27" i="8" s="1"/>
  <c r="D28" i="7"/>
  <c r="E28" i="7" s="1"/>
  <c r="G27" i="5"/>
  <c r="A32" i="1"/>
  <c r="B31" i="1"/>
  <c r="B26" i="3"/>
  <c r="C31" i="1"/>
  <c r="D31" i="1" s="1"/>
  <c r="C32" i="9"/>
  <c r="A33" i="9"/>
  <c r="D31" i="4"/>
  <c r="B32" i="4"/>
  <c r="D32" i="5"/>
  <c r="C32" i="5"/>
  <c r="G32" i="5"/>
  <c r="E32" i="5"/>
  <c r="B32" i="5"/>
  <c r="F32" i="5"/>
  <c r="A33" i="5"/>
  <c r="F27" i="6"/>
  <c r="G27" i="6" s="1"/>
  <c r="H27" i="6" s="1"/>
  <c r="D27" i="8" s="1"/>
  <c r="D27" i="3"/>
  <c r="E32" i="2"/>
  <c r="A34" i="2"/>
  <c r="B33" i="2"/>
  <c r="C33" i="2" s="1"/>
  <c r="D33" i="2" s="1"/>
  <c r="E32" i="10"/>
  <c r="A33" i="10"/>
  <c r="H32" i="10"/>
  <c r="C32" i="10"/>
  <c r="D32" i="10"/>
  <c r="G32" i="10" s="1"/>
  <c r="B32" i="10"/>
  <c r="F32" i="10" s="1"/>
  <c r="A28" i="8"/>
  <c r="C27" i="8"/>
  <c r="D28" i="3" l="1"/>
  <c r="E33" i="2"/>
  <c r="E25" i="12"/>
  <c r="F25" i="12" s="1"/>
  <c r="H25" i="12" s="1"/>
  <c r="C26" i="12" s="1"/>
  <c r="C26" i="3"/>
  <c r="E26" i="3" s="1"/>
  <c r="E31" i="1"/>
  <c r="F26" i="3" s="1"/>
  <c r="B33" i="5"/>
  <c r="G33" i="5"/>
  <c r="C33" i="5"/>
  <c r="E33" i="5"/>
  <c r="D33" i="5"/>
  <c r="A34" i="5"/>
  <c r="F33" i="5"/>
  <c r="B25" i="9"/>
  <c r="B33" i="4"/>
  <c r="D32" i="4"/>
  <c r="I24" i="9"/>
  <c r="J24" i="9" s="1"/>
  <c r="C30" i="6"/>
  <c r="E30" i="6" s="1"/>
  <c r="A31" i="6"/>
  <c r="B30" i="6"/>
  <c r="D30" i="6"/>
  <c r="D28" i="5"/>
  <c r="A33" i="1"/>
  <c r="B32" i="1"/>
  <c r="B27" i="3"/>
  <c r="C32" i="1"/>
  <c r="D32" i="1" s="1"/>
  <c r="C29" i="7"/>
  <c r="E29" i="7" s="1"/>
  <c r="A30" i="7"/>
  <c r="D29" i="7"/>
  <c r="B29" i="7"/>
  <c r="F28" i="7" s="1"/>
  <c r="G28" i="7" s="1"/>
  <c r="H28" i="7" s="1"/>
  <c r="E28" i="8" s="1"/>
  <c r="I32" i="10"/>
  <c r="J32" i="10" s="1"/>
  <c r="C33" i="9"/>
  <c r="A34" i="9"/>
  <c r="F28" i="6"/>
  <c r="G28" i="6" s="1"/>
  <c r="H28" i="6" s="1"/>
  <c r="F27" i="8"/>
  <c r="G27" i="8" s="1"/>
  <c r="C33" i="10"/>
  <c r="E33" i="10"/>
  <c r="H33" i="10" s="1"/>
  <c r="D33" i="10"/>
  <c r="G33" i="10" s="1"/>
  <c r="B33" i="10"/>
  <c r="A34" i="10"/>
  <c r="A35" i="2"/>
  <c r="B34" i="2"/>
  <c r="E34" i="2"/>
  <c r="C34" i="2"/>
  <c r="D34" i="2"/>
  <c r="D29" i="3" s="1"/>
  <c r="C28" i="8"/>
  <c r="A29" i="8"/>
  <c r="D28" i="8"/>
  <c r="E26" i="12" l="1"/>
  <c r="F26" i="12" s="1"/>
  <c r="C27" i="3"/>
  <c r="E27" i="3" s="1"/>
  <c r="E32" i="1"/>
  <c r="F27" i="3" s="1"/>
  <c r="A31" i="7"/>
  <c r="C30" i="7"/>
  <c r="B30" i="7"/>
  <c r="D30" i="7"/>
  <c r="E30" i="7"/>
  <c r="G28" i="5"/>
  <c r="G29" i="5" s="1"/>
  <c r="E28" i="5"/>
  <c r="E29" i="5" s="1"/>
  <c r="F28" i="5"/>
  <c r="D29" i="5"/>
  <c r="F25" i="9"/>
  <c r="E25" i="9"/>
  <c r="H25" i="9" s="1"/>
  <c r="D25" i="9"/>
  <c r="G25" i="9" s="1"/>
  <c r="I25" i="9" s="1"/>
  <c r="J25" i="9" s="1"/>
  <c r="B26" i="9"/>
  <c r="F28" i="8"/>
  <c r="G28" i="8" s="1"/>
  <c r="B30" i="8"/>
  <c r="F29" i="6"/>
  <c r="G29" i="6" s="1"/>
  <c r="H29" i="6" s="1"/>
  <c r="A35" i="9"/>
  <c r="C34" i="9"/>
  <c r="B28" i="3"/>
  <c r="A34" i="1"/>
  <c r="B33" i="1"/>
  <c r="C33" i="1" s="1"/>
  <c r="D33" i="1" s="1"/>
  <c r="F30" i="6"/>
  <c r="G30" i="6" s="1"/>
  <c r="H30" i="6" s="1"/>
  <c r="D31" i="6"/>
  <c r="A32" i="6"/>
  <c r="C31" i="6"/>
  <c r="B31" i="6"/>
  <c r="B31" i="8" s="1"/>
  <c r="E31" i="6"/>
  <c r="B34" i="5"/>
  <c r="E34" i="5"/>
  <c r="A35" i="5"/>
  <c r="D34" i="5"/>
  <c r="F34" i="5"/>
  <c r="G34" i="5"/>
  <c r="C34" i="5"/>
  <c r="F29" i="7"/>
  <c r="G29" i="7" s="1"/>
  <c r="H29" i="7" s="1"/>
  <c r="E29" i="8" s="1"/>
  <c r="B34" i="4"/>
  <c r="D33" i="4"/>
  <c r="I33" i="10"/>
  <c r="J33" i="10" s="1"/>
  <c r="F33" i="10"/>
  <c r="B35" i="2"/>
  <c r="E35" i="2"/>
  <c r="D35" i="2"/>
  <c r="D30" i="3" s="1"/>
  <c r="A36" i="2"/>
  <c r="C35" i="2"/>
  <c r="A30" i="8"/>
  <c r="C29" i="8"/>
  <c r="D29" i="8"/>
  <c r="E34" i="10"/>
  <c r="A35" i="10"/>
  <c r="D34" i="10"/>
  <c r="G34" i="10" s="1"/>
  <c r="B34" i="10"/>
  <c r="C34" i="10"/>
  <c r="H34" i="10"/>
  <c r="C28" i="3" l="1"/>
  <c r="E28" i="3" s="1"/>
  <c r="E33" i="1"/>
  <c r="F28" i="3" s="1"/>
  <c r="D34" i="4"/>
  <c r="B35" i="4"/>
  <c r="B31" i="7"/>
  <c r="A32" i="7"/>
  <c r="D31" i="7"/>
  <c r="C31" i="7"/>
  <c r="E31" i="7" s="1"/>
  <c r="A36" i="9"/>
  <c r="C35" i="9"/>
  <c r="E26" i="9"/>
  <c r="H26" i="9" s="1"/>
  <c r="D26" i="9"/>
  <c r="G26" i="9" s="1"/>
  <c r="I26" i="9" s="1"/>
  <c r="J26" i="9" s="1"/>
  <c r="F26" i="9"/>
  <c r="B35" i="5"/>
  <c r="E35" i="5"/>
  <c r="D35" i="5"/>
  <c r="G35" i="5"/>
  <c r="A36" i="5"/>
  <c r="C35" i="5"/>
  <c r="F35" i="5"/>
  <c r="D32" i="6"/>
  <c r="A33" i="6"/>
  <c r="C32" i="6"/>
  <c r="B32" i="6"/>
  <c r="E32" i="6"/>
  <c r="F29" i="5"/>
  <c r="B29" i="5"/>
  <c r="H26" i="12"/>
  <c r="C27" i="12" s="1"/>
  <c r="F34" i="10"/>
  <c r="B34" i="1"/>
  <c r="E34" i="1"/>
  <c r="F29" i="3" s="1"/>
  <c r="C34" i="1"/>
  <c r="A35" i="1"/>
  <c r="B29" i="3"/>
  <c r="D34" i="1"/>
  <c r="C29" i="3" s="1"/>
  <c r="E29" i="3" s="1"/>
  <c r="I34" i="10"/>
  <c r="J34" i="10" s="1"/>
  <c r="J35" i="10" s="1"/>
  <c r="F29" i="8"/>
  <c r="G29" i="8" s="1"/>
  <c r="A36" i="10"/>
  <c r="G35" i="10"/>
  <c r="C35" i="10"/>
  <c r="H35" i="10"/>
  <c r="I35" i="10"/>
  <c r="B35" i="10"/>
  <c r="D35" i="10"/>
  <c r="F35" i="10"/>
  <c r="E35" i="10"/>
  <c r="F30" i="3"/>
  <c r="E30" i="3"/>
  <c r="C30" i="8"/>
  <c r="A31" i="8"/>
  <c r="D30" i="8"/>
  <c r="C36" i="2"/>
  <c r="A37" i="2"/>
  <c r="E36" i="2"/>
  <c r="B36" i="2"/>
  <c r="D36" i="2"/>
  <c r="D31" i="3" s="1"/>
  <c r="B32" i="8" l="1"/>
  <c r="F31" i="6"/>
  <c r="G31" i="6" s="1"/>
  <c r="H31" i="6" s="1"/>
  <c r="B27" i="9"/>
  <c r="B32" i="7"/>
  <c r="C32" i="7"/>
  <c r="A33" i="7"/>
  <c r="D32" i="7"/>
  <c r="E32" i="7"/>
  <c r="A36" i="1"/>
  <c r="E35" i="1"/>
  <c r="B35" i="1"/>
  <c r="B30" i="3"/>
  <c r="C35" i="1"/>
  <c r="D35" i="1"/>
  <c r="C30" i="3" s="1"/>
  <c r="I36" i="9"/>
  <c r="B36" i="9"/>
  <c r="G36" i="9"/>
  <c r="H36" i="9"/>
  <c r="F36" i="9"/>
  <c r="J36" i="9"/>
  <c r="D36" i="9"/>
  <c r="E36" i="9"/>
  <c r="C36" i="9"/>
  <c r="A37" i="9"/>
  <c r="F30" i="7"/>
  <c r="G30" i="7" s="1"/>
  <c r="H30" i="7" s="1"/>
  <c r="E30" i="8" s="1"/>
  <c r="F30" i="8" s="1"/>
  <c r="G30" i="8" s="1"/>
  <c r="E27" i="12"/>
  <c r="H27" i="12"/>
  <c r="C28" i="12" s="1"/>
  <c r="F27" i="12"/>
  <c r="D33" i="6"/>
  <c r="A34" i="6"/>
  <c r="B33" i="6"/>
  <c r="B33" i="8" s="1"/>
  <c r="C33" i="6"/>
  <c r="E33" i="6" s="1"/>
  <c r="D35" i="4"/>
  <c r="B36" i="4"/>
  <c r="F32" i="6"/>
  <c r="G32" i="6" s="1"/>
  <c r="H32" i="6" s="1"/>
  <c r="A37" i="5"/>
  <c r="D36" i="5"/>
  <c r="C36" i="5"/>
  <c r="G36" i="5"/>
  <c r="E36" i="5"/>
  <c r="B36" i="5"/>
  <c r="F36" i="5"/>
  <c r="E31" i="3"/>
  <c r="F31" i="3"/>
  <c r="C31" i="8"/>
  <c r="A32" i="8"/>
  <c r="D31" i="8"/>
  <c r="D36" i="10"/>
  <c r="G36" i="10"/>
  <c r="F36" i="10"/>
  <c r="I36" i="10"/>
  <c r="J36" i="10"/>
  <c r="B36" i="10"/>
  <c r="H36" i="10"/>
  <c r="A37" i="10"/>
  <c r="E36" i="10"/>
  <c r="C36" i="10"/>
  <c r="D37" i="2"/>
  <c r="D32" i="3" s="1"/>
  <c r="E37" i="2"/>
  <c r="B37" i="2"/>
  <c r="A38" i="2"/>
  <c r="C37" i="2"/>
  <c r="F37" i="9" l="1"/>
  <c r="A38" i="9"/>
  <c r="I37" i="9"/>
  <c r="E37" i="9"/>
  <c r="H37" i="9"/>
  <c r="G37" i="9"/>
  <c r="D37" i="9"/>
  <c r="J37" i="9"/>
  <c r="B37" i="9"/>
  <c r="C37" i="9"/>
  <c r="B36" i="1"/>
  <c r="E36" i="1"/>
  <c r="D36" i="1"/>
  <c r="C31" i="3" s="1"/>
  <c r="A37" i="1"/>
  <c r="B31" i="3"/>
  <c r="C36" i="1"/>
  <c r="F31" i="7"/>
  <c r="G31" i="7" s="1"/>
  <c r="H31" i="7" s="1"/>
  <c r="E31" i="8" s="1"/>
  <c r="B37" i="4"/>
  <c r="D36" i="4"/>
  <c r="C36" i="4"/>
  <c r="E28" i="12"/>
  <c r="C33" i="7"/>
  <c r="E33" i="7" s="1"/>
  <c r="B33" i="7"/>
  <c r="F32" i="7" s="1"/>
  <c r="G32" i="7" s="1"/>
  <c r="H32" i="7" s="1"/>
  <c r="E32" i="8" s="1"/>
  <c r="A34" i="7"/>
  <c r="D33" i="7"/>
  <c r="D27" i="9"/>
  <c r="E27" i="9"/>
  <c r="F27" i="9"/>
  <c r="F31" i="8"/>
  <c r="G31" i="8" s="1"/>
  <c r="D37" i="5"/>
  <c r="A38" i="5"/>
  <c r="F37" i="5"/>
  <c r="B37" i="5"/>
  <c r="C37" i="5"/>
  <c r="G37" i="5"/>
  <c r="E37" i="5"/>
  <c r="A35" i="6"/>
  <c r="B34" i="6"/>
  <c r="C34" i="6"/>
  <c r="E34" i="6" s="1"/>
  <c r="D34" i="6"/>
  <c r="F32" i="3"/>
  <c r="E32" i="3"/>
  <c r="A39" i="2"/>
  <c r="C38" i="2"/>
  <c r="D38" i="2"/>
  <c r="D33" i="3" s="1"/>
  <c r="E38" i="2"/>
  <c r="B38" i="2"/>
  <c r="H37" i="10"/>
  <c r="I37" i="10"/>
  <c r="A38" i="10"/>
  <c r="D37" i="10"/>
  <c r="B37" i="10"/>
  <c r="F37" i="10"/>
  <c r="C37" i="10"/>
  <c r="E37" i="10"/>
  <c r="G37" i="10"/>
  <c r="J37" i="10"/>
  <c r="A33" i="8"/>
  <c r="C32" i="8"/>
  <c r="D32" i="8"/>
  <c r="H27" i="9" l="1"/>
  <c r="A36" i="6"/>
  <c r="D35" i="6"/>
  <c r="B35" i="6"/>
  <c r="C35" i="6"/>
  <c r="E35" i="6" s="1"/>
  <c r="G27" i="9"/>
  <c r="B34" i="8"/>
  <c r="F33" i="6"/>
  <c r="G33" i="6" s="1"/>
  <c r="H33" i="6" s="1"/>
  <c r="B28" i="9"/>
  <c r="F28" i="12"/>
  <c r="H28" i="12" s="1"/>
  <c r="C29" i="12" s="1"/>
  <c r="C38" i="5"/>
  <c r="G38" i="5"/>
  <c r="A39" i="5"/>
  <c r="B38" i="5"/>
  <c r="F38" i="5"/>
  <c r="E38" i="5"/>
  <c r="D38" i="5"/>
  <c r="B34" i="7"/>
  <c r="F33" i="7" s="1"/>
  <c r="G33" i="7" s="1"/>
  <c r="H33" i="7" s="1"/>
  <c r="E33" i="8" s="1"/>
  <c r="A35" i="7"/>
  <c r="D34" i="7"/>
  <c r="C34" i="7"/>
  <c r="E34" i="7" s="1"/>
  <c r="C37" i="4"/>
  <c r="D37" i="4"/>
  <c r="B38" i="4"/>
  <c r="C37" i="1"/>
  <c r="D37" i="1"/>
  <c r="C32" i="3" s="1"/>
  <c r="E37" i="1"/>
  <c r="A38" i="1"/>
  <c r="B32" i="3"/>
  <c r="B37" i="1"/>
  <c r="C38" i="9"/>
  <c r="J38" i="9"/>
  <c r="E38" i="9"/>
  <c r="F38" i="9"/>
  <c r="I38" i="9"/>
  <c r="G38" i="9"/>
  <c r="B38" i="9"/>
  <c r="H38" i="9"/>
  <c r="D38" i="9"/>
  <c r="A39" i="9"/>
  <c r="F32" i="8"/>
  <c r="G32" i="8" s="1"/>
  <c r="E33" i="3"/>
  <c r="F33" i="3"/>
  <c r="B39" i="2"/>
  <c r="D39" i="2"/>
  <c r="D34" i="3" s="1"/>
  <c r="E39" i="2"/>
  <c r="C39" i="2"/>
  <c r="A40" i="2"/>
  <c r="C33" i="8"/>
  <c r="D33" i="8"/>
  <c r="A34" i="8"/>
  <c r="G38" i="10"/>
  <c r="F38" i="10"/>
  <c r="B38" i="10"/>
  <c r="A39" i="10"/>
  <c r="I38" i="10"/>
  <c r="D38" i="10"/>
  <c r="H38" i="10"/>
  <c r="E38" i="10"/>
  <c r="C38" i="10"/>
  <c r="J38" i="10"/>
  <c r="E29" i="12" l="1"/>
  <c r="F29" i="12" s="1"/>
  <c r="C39" i="9"/>
  <c r="I39" i="9"/>
  <c r="J39" i="9"/>
  <c r="F39" i="9"/>
  <c r="H39" i="9"/>
  <c r="E39" i="9"/>
  <c r="B39" i="9"/>
  <c r="A40" i="9"/>
  <c r="D39" i="9"/>
  <c r="G39" i="9"/>
  <c r="B38" i="1"/>
  <c r="A39" i="1"/>
  <c r="D38" i="1"/>
  <c r="C33" i="3" s="1"/>
  <c r="C38" i="1"/>
  <c r="B33" i="3"/>
  <c r="E38" i="1"/>
  <c r="B39" i="4"/>
  <c r="D38" i="4"/>
  <c r="C38" i="4"/>
  <c r="B39" i="5"/>
  <c r="G39" i="5"/>
  <c r="F39" i="5"/>
  <c r="E39" i="5"/>
  <c r="C39" i="5"/>
  <c r="A40" i="5"/>
  <c r="D39" i="5"/>
  <c r="A37" i="6"/>
  <c r="C36" i="6"/>
  <c r="E36" i="6" s="1"/>
  <c r="B36" i="6"/>
  <c r="D36" i="6"/>
  <c r="F33" i="8"/>
  <c r="G33" i="8" s="1"/>
  <c r="C35" i="7"/>
  <c r="E35" i="7" s="1"/>
  <c r="A36" i="7"/>
  <c r="B35" i="7"/>
  <c r="F34" i="7" s="1"/>
  <c r="G34" i="7" s="1"/>
  <c r="H34" i="7" s="1"/>
  <c r="E34" i="8" s="1"/>
  <c r="D35" i="7"/>
  <c r="D28" i="9"/>
  <c r="F28" i="9"/>
  <c r="E28" i="9"/>
  <c r="I27" i="9"/>
  <c r="B35" i="8"/>
  <c r="F34" i="6"/>
  <c r="G34" i="6" s="1"/>
  <c r="H34" i="6" s="1"/>
  <c r="A40" i="10"/>
  <c r="D39" i="10"/>
  <c r="B39" i="10"/>
  <c r="H39" i="10"/>
  <c r="I39" i="10"/>
  <c r="C39" i="10"/>
  <c r="E39" i="10"/>
  <c r="J39" i="10"/>
  <c r="G39" i="10"/>
  <c r="F39" i="10"/>
  <c r="A41" i="2"/>
  <c r="C40" i="2"/>
  <c r="D40" i="2"/>
  <c r="D35" i="3" s="1"/>
  <c r="B40" i="2"/>
  <c r="E40" i="2"/>
  <c r="C34" i="8"/>
  <c r="A35" i="8"/>
  <c r="D34" i="8"/>
  <c r="F34" i="3"/>
  <c r="E34" i="3"/>
  <c r="H28" i="9" l="1"/>
  <c r="G40" i="5"/>
  <c r="B40" i="5"/>
  <c r="A41" i="5"/>
  <c r="C40" i="5"/>
  <c r="D40" i="5"/>
  <c r="F40" i="5"/>
  <c r="E40" i="5"/>
  <c r="C39" i="4"/>
  <c r="D39" i="4"/>
  <c r="B40" i="4"/>
  <c r="J27" i="9"/>
  <c r="G28" i="9"/>
  <c r="A37" i="7"/>
  <c r="D36" i="7"/>
  <c r="C36" i="7"/>
  <c r="E36" i="7"/>
  <c r="B36" i="7"/>
  <c r="F35" i="7" s="1"/>
  <c r="G35" i="7" s="1"/>
  <c r="H35" i="7" s="1"/>
  <c r="E35" i="8" s="1"/>
  <c r="B36" i="8"/>
  <c r="F35" i="6"/>
  <c r="G35" i="6" s="1"/>
  <c r="H35" i="6" s="1"/>
  <c r="B39" i="1"/>
  <c r="C39" i="1"/>
  <c r="D39" i="1"/>
  <c r="C34" i="3" s="1"/>
  <c r="E39" i="1"/>
  <c r="A40" i="1"/>
  <c r="B34" i="3"/>
  <c r="C40" i="9"/>
  <c r="I40" i="9"/>
  <c r="J40" i="9"/>
  <c r="E40" i="9"/>
  <c r="B40" i="9"/>
  <c r="H40" i="9"/>
  <c r="D40" i="9"/>
  <c r="A41" i="9"/>
  <c r="F40" i="9"/>
  <c r="G40" i="9"/>
  <c r="H29" i="12"/>
  <c r="C30" i="12" s="1"/>
  <c r="B29" i="9"/>
  <c r="F36" i="6"/>
  <c r="G36" i="6" s="1"/>
  <c r="H36" i="6" s="1"/>
  <c r="B37" i="6"/>
  <c r="B37" i="8" s="1"/>
  <c r="D37" i="6"/>
  <c r="A38" i="6"/>
  <c r="C37" i="6"/>
  <c r="E37" i="6" s="1"/>
  <c r="F34" i="8"/>
  <c r="G34" i="8" s="1"/>
  <c r="E35" i="3"/>
  <c r="F35" i="3"/>
  <c r="D41" i="2"/>
  <c r="D36" i="3" s="1"/>
  <c r="E41" i="2"/>
  <c r="A42" i="2"/>
  <c r="B41" i="2"/>
  <c r="C41" i="2"/>
  <c r="H40" i="10"/>
  <c r="C40" i="10"/>
  <c r="A41" i="10"/>
  <c r="B40" i="10"/>
  <c r="E40" i="10"/>
  <c r="J40" i="10"/>
  <c r="G40" i="10"/>
  <c r="I40" i="10"/>
  <c r="F40" i="10"/>
  <c r="D40" i="10"/>
  <c r="A36" i="8"/>
  <c r="D35" i="8"/>
  <c r="C35" i="8"/>
  <c r="B37" i="7" l="1"/>
  <c r="F36" i="7" s="1"/>
  <c r="G36" i="7" s="1"/>
  <c r="H36" i="7" s="1"/>
  <c r="E36" i="8" s="1"/>
  <c r="D37" i="7"/>
  <c r="C37" i="7"/>
  <c r="E37" i="7"/>
  <c r="A38" i="7"/>
  <c r="A42" i="5"/>
  <c r="F41" i="5"/>
  <c r="B41" i="5"/>
  <c r="C41" i="5"/>
  <c r="G41" i="5"/>
  <c r="E41" i="5"/>
  <c r="D41" i="5"/>
  <c r="D29" i="9"/>
  <c r="E29" i="9"/>
  <c r="F29" i="9"/>
  <c r="B30" i="9"/>
  <c r="C41" i="9"/>
  <c r="J41" i="9"/>
  <c r="G41" i="9"/>
  <c r="B41" i="9"/>
  <c r="H41" i="9"/>
  <c r="F41" i="9"/>
  <c r="A42" i="9"/>
  <c r="E41" i="9"/>
  <c r="I41" i="9"/>
  <c r="D41" i="9"/>
  <c r="B41" i="4"/>
  <c r="D40" i="4"/>
  <c r="C40" i="4"/>
  <c r="A39" i="6"/>
  <c r="C38" i="6"/>
  <c r="B38" i="6"/>
  <c r="D38" i="6"/>
  <c r="E38" i="6" s="1"/>
  <c r="E30" i="12"/>
  <c r="F30" i="12" s="1"/>
  <c r="H30" i="12" s="1"/>
  <c r="C31" i="12" s="1"/>
  <c r="B35" i="3"/>
  <c r="E40" i="1"/>
  <c r="A41" i="1"/>
  <c r="B40" i="1"/>
  <c r="D40" i="1"/>
  <c r="C35" i="3" s="1"/>
  <c r="C40" i="1"/>
  <c r="I28" i="9"/>
  <c r="F35" i="8"/>
  <c r="G35" i="8" s="1"/>
  <c r="D42" i="2"/>
  <c r="D37" i="3" s="1"/>
  <c r="A43" i="2"/>
  <c r="B42" i="2"/>
  <c r="C42" i="2"/>
  <c r="E42" i="2"/>
  <c r="E36" i="3"/>
  <c r="F36" i="3"/>
  <c r="A37" i="8"/>
  <c r="C36" i="8"/>
  <c r="D36" i="8"/>
  <c r="H41" i="10"/>
  <c r="A42" i="10"/>
  <c r="I41" i="10"/>
  <c r="E41" i="10"/>
  <c r="F41" i="10"/>
  <c r="B41" i="10"/>
  <c r="G41" i="10"/>
  <c r="J41" i="10"/>
  <c r="D41" i="10"/>
  <c r="C41" i="10"/>
  <c r="E31" i="12" l="1"/>
  <c r="F31" i="12"/>
  <c r="H31" i="12" s="1"/>
  <c r="C32" i="12" s="1"/>
  <c r="G29" i="9"/>
  <c r="F42" i="5"/>
  <c r="A43" i="5"/>
  <c r="D42" i="5"/>
  <c r="C42" i="5"/>
  <c r="G42" i="5"/>
  <c r="B42" i="5"/>
  <c r="E42" i="5"/>
  <c r="F30" i="9"/>
  <c r="E30" i="9"/>
  <c r="H30" i="9" s="1"/>
  <c r="D30" i="9"/>
  <c r="G30" i="9" s="1"/>
  <c r="I30" i="9" s="1"/>
  <c r="J30" i="9" s="1"/>
  <c r="B31" i="9"/>
  <c r="F36" i="8"/>
  <c r="G36" i="8" s="1"/>
  <c r="J28" i="9"/>
  <c r="C41" i="1"/>
  <c r="D41" i="1"/>
  <c r="C36" i="3" s="1"/>
  <c r="E41" i="1"/>
  <c r="A42" i="1"/>
  <c r="B36" i="3"/>
  <c r="B41" i="1"/>
  <c r="C41" i="4"/>
  <c r="B42" i="4"/>
  <c r="D41" i="4"/>
  <c r="E42" i="9"/>
  <c r="B42" i="9"/>
  <c r="D42" i="9"/>
  <c r="G42" i="9"/>
  <c r="A43" i="9"/>
  <c r="C42" i="9"/>
  <c r="I42" i="9"/>
  <c r="J42" i="9"/>
  <c r="F42" i="9"/>
  <c r="H42" i="9"/>
  <c r="B38" i="7"/>
  <c r="A39" i="7"/>
  <c r="C38" i="7"/>
  <c r="E38" i="7" s="1"/>
  <c r="D38" i="7"/>
  <c r="F37" i="7"/>
  <c r="G37" i="7" s="1"/>
  <c r="H37" i="7" s="1"/>
  <c r="E37" i="8" s="1"/>
  <c r="B38" i="8"/>
  <c r="F37" i="6"/>
  <c r="G37" i="6" s="1"/>
  <c r="H37" i="6" s="1"/>
  <c r="D39" i="6"/>
  <c r="C39" i="6"/>
  <c r="A40" i="6"/>
  <c r="B39" i="6"/>
  <c r="B39" i="8" s="1"/>
  <c r="E39" i="6"/>
  <c r="H29" i="9"/>
  <c r="J42" i="10"/>
  <c r="H42" i="10"/>
  <c r="C42" i="10"/>
  <c r="I42" i="10"/>
  <c r="D42" i="10"/>
  <c r="F42" i="10"/>
  <c r="G42" i="10"/>
  <c r="E42" i="10"/>
  <c r="B42" i="10"/>
  <c r="A43" i="10"/>
  <c r="F37" i="3"/>
  <c r="E37" i="3"/>
  <c r="A38" i="8"/>
  <c r="C37" i="8"/>
  <c r="D37" i="8"/>
  <c r="A44" i="2"/>
  <c r="C43" i="2"/>
  <c r="E43" i="2"/>
  <c r="B43" i="2"/>
  <c r="D43" i="2"/>
  <c r="D38" i="3" s="1"/>
  <c r="E32" i="12" l="1"/>
  <c r="F32" i="12" s="1"/>
  <c r="D43" i="9"/>
  <c r="G43" i="9"/>
  <c r="A44" i="9"/>
  <c r="C43" i="9"/>
  <c r="I43" i="9"/>
  <c r="J43" i="9"/>
  <c r="H43" i="9"/>
  <c r="B43" i="9"/>
  <c r="F43" i="9"/>
  <c r="E43" i="9"/>
  <c r="E40" i="6"/>
  <c r="B40" i="6"/>
  <c r="B40" i="8" s="1"/>
  <c r="D40" i="6"/>
  <c r="C40" i="6"/>
  <c r="A41" i="6"/>
  <c r="B39" i="7"/>
  <c r="F38" i="7" s="1"/>
  <c r="G38" i="7" s="1"/>
  <c r="H38" i="7" s="1"/>
  <c r="E38" i="8" s="1"/>
  <c r="D39" i="7"/>
  <c r="E39" i="7" s="1"/>
  <c r="C39" i="7"/>
  <c r="A40" i="7"/>
  <c r="E31" i="9"/>
  <c r="F31" i="9"/>
  <c r="D31" i="9"/>
  <c r="G31" i="9" s="1"/>
  <c r="I29" i="9"/>
  <c r="B43" i="4"/>
  <c r="D42" i="4"/>
  <c r="C42" i="4"/>
  <c r="E42" i="1"/>
  <c r="B37" i="3"/>
  <c r="B42" i="1"/>
  <c r="A43" i="1"/>
  <c r="D42" i="1"/>
  <c r="C37" i="3" s="1"/>
  <c r="C42" i="1"/>
  <c r="E43" i="5"/>
  <c r="D43" i="5"/>
  <c r="A44" i="5"/>
  <c r="F43" i="5"/>
  <c r="B43" i="5"/>
  <c r="G43" i="5"/>
  <c r="C43" i="5"/>
  <c r="F38" i="6"/>
  <c r="G38" i="6" s="1"/>
  <c r="H38" i="6" s="1"/>
  <c r="F37" i="8"/>
  <c r="G37" i="8" s="1"/>
  <c r="F38" i="3"/>
  <c r="E38" i="3"/>
  <c r="E44" i="2"/>
  <c r="A45" i="2"/>
  <c r="B44" i="2"/>
  <c r="C44" i="2"/>
  <c r="D44" i="2"/>
  <c r="D39" i="3" s="1"/>
  <c r="C38" i="8"/>
  <c r="A39" i="8"/>
  <c r="D38" i="8"/>
  <c r="J43" i="10"/>
  <c r="I43" i="10"/>
  <c r="A44" i="10"/>
  <c r="D43" i="10"/>
  <c r="B43" i="10"/>
  <c r="F43" i="10"/>
  <c r="H43" i="10"/>
  <c r="E43" i="10"/>
  <c r="C43" i="10"/>
  <c r="G43" i="10"/>
  <c r="B32" i="9" l="1"/>
  <c r="D40" i="7"/>
  <c r="E40" i="7"/>
  <c r="C40" i="7"/>
  <c r="B40" i="7"/>
  <c r="F39" i="7" s="1"/>
  <c r="F40" i="7" s="1"/>
  <c r="A41" i="7"/>
  <c r="F41" i="6"/>
  <c r="G41" i="6"/>
  <c r="E41" i="6"/>
  <c r="H41" i="6"/>
  <c r="A42" i="6"/>
  <c r="C41" i="6"/>
  <c r="B41" i="6"/>
  <c r="B41" i="8" s="1"/>
  <c r="D41" i="6"/>
  <c r="H32" i="12"/>
  <c r="C33" i="12" s="1"/>
  <c r="F39" i="6"/>
  <c r="C43" i="4"/>
  <c r="D43" i="4"/>
  <c r="B44" i="4"/>
  <c r="D44" i="5"/>
  <c r="C44" i="5"/>
  <c r="G44" i="5"/>
  <c r="B44" i="5"/>
  <c r="E44" i="5"/>
  <c r="F44" i="5"/>
  <c r="A45" i="5"/>
  <c r="F38" i="8"/>
  <c r="G38" i="8" s="1"/>
  <c r="B43" i="1"/>
  <c r="A44" i="1"/>
  <c r="D43" i="1"/>
  <c r="C38" i="3" s="1"/>
  <c r="B38" i="3"/>
  <c r="E43" i="1"/>
  <c r="C43" i="1"/>
  <c r="J29" i="9"/>
  <c r="H31" i="9"/>
  <c r="I31" i="9" s="1"/>
  <c r="J31" i="9" s="1"/>
  <c r="C44" i="9"/>
  <c r="I44" i="9"/>
  <c r="J44" i="9"/>
  <c r="G44" i="9"/>
  <c r="D44" i="9"/>
  <c r="H44" i="9"/>
  <c r="F44" i="9"/>
  <c r="B44" i="9"/>
  <c r="E44" i="9"/>
  <c r="A45" i="9"/>
  <c r="F39" i="3"/>
  <c r="E39" i="3"/>
  <c r="E44" i="10"/>
  <c r="G44" i="10"/>
  <c r="I44" i="10"/>
  <c r="B44" i="10"/>
  <c r="J44" i="10"/>
  <c r="D44" i="10"/>
  <c r="H44" i="10"/>
  <c r="F44" i="10"/>
  <c r="A45" i="10"/>
  <c r="C44" i="10"/>
  <c r="C39" i="8"/>
  <c r="A40" i="8"/>
  <c r="C45" i="2"/>
  <c r="B45" i="2"/>
  <c r="E45" i="2"/>
  <c r="A46" i="2"/>
  <c r="D45" i="2"/>
  <c r="D40" i="3" s="1"/>
  <c r="D44" i="1" l="1"/>
  <c r="C39" i="3" s="1"/>
  <c r="E44" i="1"/>
  <c r="B44" i="1"/>
  <c r="A45" i="1"/>
  <c r="B39" i="3"/>
  <c r="C44" i="1"/>
  <c r="D44" i="4"/>
  <c r="C44" i="4"/>
  <c r="B45" i="4"/>
  <c r="E33" i="12"/>
  <c r="F33" i="12" s="1"/>
  <c r="F32" i="9"/>
  <c r="E32" i="9"/>
  <c r="H32" i="9" s="1"/>
  <c r="D32" i="9"/>
  <c r="G32" i="9" s="1"/>
  <c r="I32" i="9" s="1"/>
  <c r="J32" i="9" s="1"/>
  <c r="E42" i="6"/>
  <c r="A43" i="6"/>
  <c r="C42" i="6"/>
  <c r="F42" i="6"/>
  <c r="D42" i="6"/>
  <c r="B42" i="6"/>
  <c r="B42" i="8" s="1"/>
  <c r="G42" i="6"/>
  <c r="H42" i="6"/>
  <c r="F45" i="9"/>
  <c r="H45" i="9"/>
  <c r="C45" i="9"/>
  <c r="B45" i="9"/>
  <c r="E45" i="9"/>
  <c r="A46" i="9"/>
  <c r="G45" i="9"/>
  <c r="J45" i="9"/>
  <c r="I45" i="9"/>
  <c r="D45" i="9"/>
  <c r="C41" i="7"/>
  <c r="E41" i="7"/>
  <c r="B41" i="7"/>
  <c r="F41" i="7"/>
  <c r="A42" i="7"/>
  <c r="G41" i="7"/>
  <c r="H41" i="7"/>
  <c r="D41" i="7"/>
  <c r="G39" i="7"/>
  <c r="B45" i="5"/>
  <c r="G45" i="5"/>
  <c r="C45" i="5"/>
  <c r="E45" i="5"/>
  <c r="D45" i="5"/>
  <c r="A46" i="5"/>
  <c r="F45" i="5"/>
  <c r="F40" i="6"/>
  <c r="G39" i="6"/>
  <c r="E40" i="3"/>
  <c r="F40" i="3"/>
  <c r="C40" i="8"/>
  <c r="A41" i="8"/>
  <c r="D45" i="10"/>
  <c r="B45" i="10"/>
  <c r="G45" i="10"/>
  <c r="C45" i="10"/>
  <c r="J45" i="10"/>
  <c r="I45" i="10"/>
  <c r="F45" i="10"/>
  <c r="H45" i="10"/>
  <c r="E45" i="10"/>
  <c r="A46" i="10"/>
  <c r="C46" i="2"/>
  <c r="D46" i="2"/>
  <c r="D41" i="3" s="1"/>
  <c r="B46" i="2"/>
  <c r="A47" i="2"/>
  <c r="E46" i="2"/>
  <c r="H39" i="6" l="1"/>
  <c r="G40" i="6"/>
  <c r="B33" i="9"/>
  <c r="H33" i="12"/>
  <c r="C34" i="12" s="1"/>
  <c r="D45" i="1"/>
  <c r="C40" i="3" s="1"/>
  <c r="B45" i="1"/>
  <c r="C45" i="1"/>
  <c r="A46" i="1"/>
  <c r="B40" i="3"/>
  <c r="E45" i="1"/>
  <c r="H39" i="7"/>
  <c r="G40" i="7"/>
  <c r="H42" i="7"/>
  <c r="F42" i="7"/>
  <c r="D42" i="7"/>
  <c r="G42" i="7"/>
  <c r="B42" i="7"/>
  <c r="C42" i="7"/>
  <c r="E42" i="7"/>
  <c r="A43" i="7"/>
  <c r="I46" i="9"/>
  <c r="D46" i="9"/>
  <c r="J46" i="9"/>
  <c r="C46" i="9"/>
  <c r="H46" i="9"/>
  <c r="F46" i="9"/>
  <c r="B46" i="9"/>
  <c r="E46" i="9"/>
  <c r="G46" i="9"/>
  <c r="A47" i="9"/>
  <c r="E43" i="6"/>
  <c r="B43" i="6"/>
  <c r="B43" i="8" s="1"/>
  <c r="G43" i="6"/>
  <c r="H43" i="6"/>
  <c r="D43" i="6"/>
  <c r="C43" i="6"/>
  <c r="A44" i="6"/>
  <c r="F43" i="6"/>
  <c r="D46" i="5"/>
  <c r="C46" i="5"/>
  <c r="G46" i="5"/>
  <c r="B46" i="5"/>
  <c r="A47" i="5"/>
  <c r="F46" i="5"/>
  <c r="E46" i="5"/>
  <c r="C45" i="4"/>
  <c r="D45" i="4"/>
  <c r="B46" i="4"/>
  <c r="A42" i="8"/>
  <c r="G41" i="8"/>
  <c r="D41" i="8"/>
  <c r="E41" i="8"/>
  <c r="F41" i="8"/>
  <c r="C41" i="8"/>
  <c r="E47" i="2"/>
  <c r="D47" i="2"/>
  <c r="D42" i="3" s="1"/>
  <c r="A48" i="2"/>
  <c r="C47" i="2"/>
  <c r="B47" i="2"/>
  <c r="F41" i="3"/>
  <c r="E41" i="3"/>
  <c r="J46" i="10"/>
  <c r="H46" i="10"/>
  <c r="C46" i="10"/>
  <c r="I46" i="10"/>
  <c r="D46" i="10"/>
  <c r="F46" i="10"/>
  <c r="G46" i="10"/>
  <c r="E46" i="10"/>
  <c r="B46" i="10"/>
  <c r="A47" i="10"/>
  <c r="C46" i="4" l="1"/>
  <c r="B47" i="4"/>
  <c r="D46" i="4"/>
  <c r="D43" i="7"/>
  <c r="F43" i="7"/>
  <c r="B43" i="7"/>
  <c r="A44" i="7"/>
  <c r="E43" i="7"/>
  <c r="C43" i="7"/>
  <c r="G43" i="7"/>
  <c r="H43" i="7"/>
  <c r="D46" i="1"/>
  <c r="C41" i="3" s="1"/>
  <c r="C46" i="1"/>
  <c r="B46" i="1"/>
  <c r="A47" i="1"/>
  <c r="E46" i="1"/>
  <c r="B41" i="3"/>
  <c r="E34" i="12"/>
  <c r="E47" i="5"/>
  <c r="D47" i="5"/>
  <c r="A48" i="5"/>
  <c r="F47" i="5"/>
  <c r="G47" i="5"/>
  <c r="B47" i="5"/>
  <c r="C47" i="5"/>
  <c r="H40" i="7"/>
  <c r="E39" i="8"/>
  <c r="F33" i="9"/>
  <c r="E33" i="9"/>
  <c r="H33" i="9" s="1"/>
  <c r="D33" i="9"/>
  <c r="G33" i="9" s="1"/>
  <c r="I33" i="9" s="1"/>
  <c r="J33" i="9" s="1"/>
  <c r="G47" i="9"/>
  <c r="B47" i="9"/>
  <c r="H47" i="9"/>
  <c r="D47" i="9"/>
  <c r="A48" i="9"/>
  <c r="C47" i="9"/>
  <c r="J47" i="9"/>
  <c r="E47" i="9"/>
  <c r="F47" i="9"/>
  <c r="I47" i="9"/>
  <c r="E44" i="6"/>
  <c r="F44" i="6"/>
  <c r="G44" i="6"/>
  <c r="B44" i="6"/>
  <c r="B44" i="8" s="1"/>
  <c r="A45" i="6"/>
  <c r="H44" i="6"/>
  <c r="D44" i="6"/>
  <c r="C44" i="6"/>
  <c r="H40" i="6"/>
  <c r="D39" i="8"/>
  <c r="D40" i="8" s="1"/>
  <c r="C47" i="10"/>
  <c r="J47" i="10"/>
  <c r="D47" i="10"/>
  <c r="B47" i="10"/>
  <c r="H47" i="10"/>
  <c r="I47" i="10"/>
  <c r="F47" i="10"/>
  <c r="A48" i="10"/>
  <c r="E47" i="10"/>
  <c r="G47" i="10"/>
  <c r="A49" i="2"/>
  <c r="E48" i="2"/>
  <c r="D48" i="2"/>
  <c r="D43" i="3" s="1"/>
  <c r="C48" i="2"/>
  <c r="B48" i="2"/>
  <c r="F42" i="8"/>
  <c r="E42" i="8"/>
  <c r="A43" i="8"/>
  <c r="C42" i="8"/>
  <c r="G42" i="8"/>
  <c r="E42" i="3"/>
  <c r="F42" i="3"/>
  <c r="C45" i="6" l="1"/>
  <c r="B45" i="6"/>
  <c r="B45" i="8" s="1"/>
  <c r="F45" i="6"/>
  <c r="A46" i="6"/>
  <c r="G45" i="6"/>
  <c r="D45" i="6"/>
  <c r="H45" i="6"/>
  <c r="E45" i="6"/>
  <c r="F34" i="12"/>
  <c r="H34" i="12" s="1"/>
  <c r="C35" i="12" s="1"/>
  <c r="B48" i="5"/>
  <c r="E48" i="5"/>
  <c r="F48" i="5"/>
  <c r="G48" i="5"/>
  <c r="A49" i="5"/>
  <c r="C48" i="5"/>
  <c r="D48" i="5"/>
  <c r="B47" i="1"/>
  <c r="B42" i="3"/>
  <c r="C47" i="1"/>
  <c r="A48" i="1"/>
  <c r="D47" i="1"/>
  <c r="C42" i="3" s="1"/>
  <c r="E47" i="1"/>
  <c r="G44" i="7"/>
  <c r="D44" i="7"/>
  <c r="C44" i="7"/>
  <c r="B44" i="7"/>
  <c r="F44" i="7"/>
  <c r="E44" i="7"/>
  <c r="A45" i="7"/>
  <c r="H44" i="7"/>
  <c r="E48" i="9"/>
  <c r="B48" i="9"/>
  <c r="D48" i="9"/>
  <c r="G48" i="9"/>
  <c r="A49" i="9"/>
  <c r="C48" i="9"/>
  <c r="I48" i="9"/>
  <c r="J48" i="9"/>
  <c r="F48" i="9"/>
  <c r="H48" i="9"/>
  <c r="C47" i="4"/>
  <c r="D47" i="4"/>
  <c r="B48" i="4"/>
  <c r="B34" i="9"/>
  <c r="F39" i="8"/>
  <c r="E40" i="8"/>
  <c r="E43" i="3"/>
  <c r="F43" i="3"/>
  <c r="E49" i="2"/>
  <c r="D49" i="2"/>
  <c r="D44" i="3" s="1"/>
  <c r="A50" i="2"/>
  <c r="C49" i="2"/>
  <c r="B49" i="2"/>
  <c r="F43" i="8"/>
  <c r="D43" i="8"/>
  <c r="C43" i="8"/>
  <c r="G43" i="8"/>
  <c r="A44" i="8"/>
  <c r="E43" i="8"/>
  <c r="J48" i="10"/>
  <c r="H48" i="10"/>
  <c r="C48" i="10"/>
  <c r="A49" i="10"/>
  <c r="E48" i="10"/>
  <c r="F48" i="10"/>
  <c r="G48" i="10"/>
  <c r="D48" i="10"/>
  <c r="B48" i="10"/>
  <c r="I48" i="10"/>
  <c r="E35" i="12" l="1"/>
  <c r="F35" i="12" s="1"/>
  <c r="H35" i="12" s="1"/>
  <c r="C36" i="12" s="1"/>
  <c r="D48" i="4"/>
  <c r="C48" i="4"/>
  <c r="B49" i="4"/>
  <c r="D49" i="9"/>
  <c r="A50" i="9"/>
  <c r="C49" i="9"/>
  <c r="J49" i="9"/>
  <c r="E49" i="9"/>
  <c r="F49" i="9"/>
  <c r="I49" i="9"/>
  <c r="G49" i="9"/>
  <c r="B49" i="9"/>
  <c r="H49" i="9"/>
  <c r="B49" i="5"/>
  <c r="G49" i="5"/>
  <c r="C49" i="5"/>
  <c r="E49" i="5"/>
  <c r="D49" i="5"/>
  <c r="F49" i="5"/>
  <c r="A50" i="5"/>
  <c r="G39" i="8"/>
  <c r="G40" i="8" s="1"/>
  <c r="F40" i="8"/>
  <c r="H45" i="7"/>
  <c r="F45" i="7"/>
  <c r="D45" i="7"/>
  <c r="A46" i="7"/>
  <c r="B45" i="7"/>
  <c r="G45" i="7"/>
  <c r="E45" i="7"/>
  <c r="C45" i="7"/>
  <c r="D34" i="9"/>
  <c r="F34" i="9"/>
  <c r="F35" i="9" s="1"/>
  <c r="E34" i="9"/>
  <c r="D48" i="1"/>
  <c r="C43" i="3" s="1"/>
  <c r="C48" i="1"/>
  <c r="B48" i="1"/>
  <c r="A49" i="1"/>
  <c r="B43" i="3"/>
  <c r="E48" i="1"/>
  <c r="C46" i="6"/>
  <c r="E46" i="6"/>
  <c r="F46" i="6"/>
  <c r="A47" i="6"/>
  <c r="G46" i="6"/>
  <c r="H46" i="6"/>
  <c r="D46" i="6"/>
  <c r="B46" i="6"/>
  <c r="B46" i="8" s="1"/>
  <c r="E49" i="10"/>
  <c r="F49" i="10"/>
  <c r="G49" i="10"/>
  <c r="J49" i="10"/>
  <c r="H49" i="10"/>
  <c r="C49" i="10"/>
  <c r="A50" i="10"/>
  <c r="B49" i="10"/>
  <c r="I49" i="10"/>
  <c r="D49" i="10"/>
  <c r="B50" i="2"/>
  <c r="D50" i="2"/>
  <c r="D45" i="3" s="1"/>
  <c r="C50" i="2"/>
  <c r="E50" i="2"/>
  <c r="A51" i="2"/>
  <c r="F44" i="8"/>
  <c r="E44" i="8"/>
  <c r="G44" i="8"/>
  <c r="A45" i="8"/>
  <c r="D44" i="8"/>
  <c r="C44" i="8"/>
  <c r="E44" i="3"/>
  <c r="F44" i="3"/>
  <c r="E36" i="12" l="1"/>
  <c r="H36" i="12" s="1"/>
  <c r="C37" i="12" s="1"/>
  <c r="F36" i="12"/>
  <c r="H34" i="9"/>
  <c r="H35" i="9" s="1"/>
  <c r="E35" i="9"/>
  <c r="I50" i="9"/>
  <c r="J50" i="9"/>
  <c r="E50" i="9"/>
  <c r="H50" i="9"/>
  <c r="D50" i="9"/>
  <c r="G50" i="9"/>
  <c r="B50" i="9"/>
  <c r="C50" i="9"/>
  <c r="A51" i="9"/>
  <c r="F50" i="9"/>
  <c r="C47" i="6"/>
  <c r="B47" i="6"/>
  <c r="B47" i="8" s="1"/>
  <c r="H47" i="6"/>
  <c r="E47" i="6"/>
  <c r="G47" i="6"/>
  <c r="D47" i="6"/>
  <c r="A48" i="6"/>
  <c r="F47" i="6"/>
  <c r="A51" i="5"/>
  <c r="D50" i="5"/>
  <c r="C50" i="5"/>
  <c r="F50" i="5"/>
  <c r="G50" i="5"/>
  <c r="E50" i="5"/>
  <c r="B50" i="5"/>
  <c r="G34" i="9"/>
  <c r="D35" i="9"/>
  <c r="C49" i="4"/>
  <c r="D49" i="4"/>
  <c r="B50" i="4"/>
  <c r="D49" i="1"/>
  <c r="C44" i="3" s="1"/>
  <c r="B49" i="1"/>
  <c r="C49" i="1"/>
  <c r="A50" i="1"/>
  <c r="E49" i="1"/>
  <c r="B44" i="3"/>
  <c r="B35" i="9"/>
  <c r="G46" i="7"/>
  <c r="D46" i="7"/>
  <c r="C46" i="7"/>
  <c r="B46" i="7"/>
  <c r="F46" i="7"/>
  <c r="E46" i="7"/>
  <c r="A47" i="7"/>
  <c r="H46" i="7"/>
  <c r="E45" i="8"/>
  <c r="C45" i="8"/>
  <c r="F45" i="8"/>
  <c r="D45" i="8"/>
  <c r="G45" i="8"/>
  <c r="A46" i="8"/>
  <c r="E51" i="2"/>
  <c r="D51" i="2"/>
  <c r="D46" i="3" s="1"/>
  <c r="A52" i="2"/>
  <c r="C51" i="2"/>
  <c r="B51" i="2"/>
  <c r="F50" i="10"/>
  <c r="B50" i="10"/>
  <c r="G50" i="10"/>
  <c r="A51" i="10"/>
  <c r="E50" i="10"/>
  <c r="J50" i="10"/>
  <c r="C50" i="10"/>
  <c r="D50" i="10"/>
  <c r="H50" i="10"/>
  <c r="I50" i="10"/>
  <c r="E45" i="3"/>
  <c r="F45" i="3"/>
  <c r="E37" i="12" l="1"/>
  <c r="F37" i="12" s="1"/>
  <c r="H37" i="12" s="1"/>
  <c r="C38" i="12" s="1"/>
  <c r="D51" i="5"/>
  <c r="A52" i="5"/>
  <c r="F51" i="5"/>
  <c r="E51" i="5"/>
  <c r="B51" i="5"/>
  <c r="C51" i="5"/>
  <c r="G51" i="5"/>
  <c r="D50" i="1"/>
  <c r="C45" i="3" s="1"/>
  <c r="C50" i="1"/>
  <c r="B50" i="1"/>
  <c r="A51" i="1"/>
  <c r="B45" i="3"/>
  <c r="E50" i="1"/>
  <c r="B51" i="4"/>
  <c r="D50" i="4"/>
  <c r="C50" i="4"/>
  <c r="I34" i="9"/>
  <c r="G35" i="9"/>
  <c r="E48" i="6"/>
  <c r="C48" i="6"/>
  <c r="G48" i="6"/>
  <c r="A49" i="6"/>
  <c r="F48" i="6"/>
  <c r="B48" i="6"/>
  <c r="B48" i="8" s="1"/>
  <c r="H48" i="6"/>
  <c r="D48" i="6"/>
  <c r="D51" i="9"/>
  <c r="A52" i="9"/>
  <c r="C51" i="9"/>
  <c r="J51" i="9"/>
  <c r="E51" i="9"/>
  <c r="F51" i="9"/>
  <c r="I51" i="9"/>
  <c r="B51" i="9"/>
  <c r="H51" i="9"/>
  <c r="G51" i="9"/>
  <c r="F47" i="7"/>
  <c r="H47" i="7"/>
  <c r="A48" i="7"/>
  <c r="D47" i="7"/>
  <c r="G47" i="7"/>
  <c r="B47" i="7"/>
  <c r="C47" i="7"/>
  <c r="E47" i="7"/>
  <c r="D51" i="10"/>
  <c r="B51" i="10"/>
  <c r="H51" i="10"/>
  <c r="C51" i="10"/>
  <c r="J51" i="10"/>
  <c r="A52" i="10"/>
  <c r="E51" i="10"/>
  <c r="G51" i="10"/>
  <c r="I51" i="10"/>
  <c r="F51" i="10"/>
  <c r="B52" i="2"/>
  <c r="C52" i="2"/>
  <c r="D52" i="2"/>
  <c r="D47" i="3" s="1"/>
  <c r="A53" i="2"/>
  <c r="E52" i="2"/>
  <c r="E46" i="3"/>
  <c r="F46" i="3"/>
  <c r="A47" i="8"/>
  <c r="C46" i="8"/>
  <c r="D46" i="8"/>
  <c r="E46" i="8"/>
  <c r="F46" i="8"/>
  <c r="G46" i="8"/>
  <c r="E38" i="12" l="1"/>
  <c r="J34" i="9"/>
  <c r="J35" i="9" s="1"/>
  <c r="I35" i="9"/>
  <c r="E52" i="9"/>
  <c r="F52" i="9"/>
  <c r="G52" i="9"/>
  <c r="B52" i="9"/>
  <c r="H52" i="9"/>
  <c r="D52" i="9"/>
  <c r="A53" i="9"/>
  <c r="C52" i="9"/>
  <c r="J52" i="9"/>
  <c r="I52" i="9"/>
  <c r="G48" i="7"/>
  <c r="D48" i="7"/>
  <c r="C48" i="7"/>
  <c r="B48" i="7"/>
  <c r="F48" i="7"/>
  <c r="E48" i="7"/>
  <c r="H48" i="7"/>
  <c r="A49" i="7"/>
  <c r="D51" i="1"/>
  <c r="C46" i="3" s="1"/>
  <c r="B51" i="1"/>
  <c r="C51" i="1"/>
  <c r="A52" i="1"/>
  <c r="E51" i="1"/>
  <c r="B46" i="3"/>
  <c r="E49" i="6"/>
  <c r="C49" i="6"/>
  <c r="A50" i="6"/>
  <c r="D49" i="6"/>
  <c r="G49" i="6"/>
  <c r="F49" i="6"/>
  <c r="B49" i="6"/>
  <c r="B49" i="8" s="1"/>
  <c r="H49" i="6"/>
  <c r="D51" i="4"/>
  <c r="B52" i="4"/>
  <c r="C51" i="4"/>
  <c r="C52" i="5"/>
  <c r="G52" i="5"/>
  <c r="B52" i="5"/>
  <c r="E52" i="5"/>
  <c r="D52" i="5"/>
  <c r="A53" i="5"/>
  <c r="F52" i="5"/>
  <c r="E47" i="3"/>
  <c r="F47" i="3"/>
  <c r="E47" i="8"/>
  <c r="C47" i="8"/>
  <c r="F47" i="8"/>
  <c r="D47" i="8"/>
  <c r="G47" i="8"/>
  <c r="A48" i="8"/>
  <c r="C53" i="2"/>
  <c r="B53" i="2"/>
  <c r="D53" i="2"/>
  <c r="D48" i="3" s="1"/>
  <c r="E53" i="2"/>
  <c r="A54" i="2"/>
  <c r="H52" i="10"/>
  <c r="C52" i="10"/>
  <c r="F52" i="10"/>
  <c r="D52" i="10"/>
  <c r="A53" i="10"/>
  <c r="B52" i="10"/>
  <c r="E52" i="10"/>
  <c r="I52" i="10"/>
  <c r="J52" i="10"/>
  <c r="G52" i="10"/>
  <c r="A51" i="6" l="1"/>
  <c r="E50" i="6"/>
  <c r="F50" i="6"/>
  <c r="B50" i="6"/>
  <c r="B50" i="8" s="1"/>
  <c r="D50" i="6"/>
  <c r="C50" i="6"/>
  <c r="H50" i="6"/>
  <c r="G50" i="6"/>
  <c r="J53" i="9"/>
  <c r="G53" i="9"/>
  <c r="I53" i="9"/>
  <c r="D53" i="9"/>
  <c r="E53" i="9"/>
  <c r="B53" i="9"/>
  <c r="C53" i="9"/>
  <c r="A54" i="9"/>
  <c r="F53" i="9"/>
  <c r="H53" i="9"/>
  <c r="C52" i="4"/>
  <c r="B53" i="4"/>
  <c r="D52" i="4"/>
  <c r="D52" i="1"/>
  <c r="C47" i="3" s="1"/>
  <c r="C52" i="1"/>
  <c r="B52" i="1"/>
  <c r="A53" i="1"/>
  <c r="B47" i="3"/>
  <c r="E52" i="1"/>
  <c r="H49" i="7"/>
  <c r="F49" i="7"/>
  <c r="D49" i="7"/>
  <c r="A50" i="7"/>
  <c r="B49" i="7"/>
  <c r="G49" i="7"/>
  <c r="E49" i="7"/>
  <c r="C49" i="7"/>
  <c r="A54" i="5"/>
  <c r="F53" i="5"/>
  <c r="B53" i="5"/>
  <c r="G53" i="5"/>
  <c r="C53" i="5"/>
  <c r="E53" i="5"/>
  <c r="D53" i="5"/>
  <c r="F38" i="12"/>
  <c r="H38" i="12" s="1"/>
  <c r="C39" i="12" s="1"/>
  <c r="D54" i="2"/>
  <c r="D49" i="3" s="1"/>
  <c r="C54" i="2"/>
  <c r="B54" i="2"/>
  <c r="A55" i="2"/>
  <c r="E54" i="2"/>
  <c r="F48" i="3"/>
  <c r="E48" i="3"/>
  <c r="C53" i="10"/>
  <c r="I53" i="10"/>
  <c r="A54" i="10"/>
  <c r="D53" i="10"/>
  <c r="B53" i="10"/>
  <c r="E53" i="10"/>
  <c r="G53" i="10"/>
  <c r="H53" i="10"/>
  <c r="F53" i="10"/>
  <c r="J53" i="10"/>
  <c r="A49" i="8"/>
  <c r="C48" i="8"/>
  <c r="D48" i="8"/>
  <c r="E48" i="8"/>
  <c r="F48" i="8"/>
  <c r="G48" i="8"/>
  <c r="E39" i="12" l="1"/>
  <c r="F39" i="12" s="1"/>
  <c r="H39" i="12" s="1"/>
  <c r="C40" i="12" s="1"/>
  <c r="D50" i="7"/>
  <c r="G50" i="7"/>
  <c r="B50" i="7"/>
  <c r="C50" i="7"/>
  <c r="E50" i="7"/>
  <c r="F50" i="7"/>
  <c r="A51" i="7"/>
  <c r="H50" i="7"/>
  <c r="C53" i="1"/>
  <c r="A54" i="1"/>
  <c r="B48" i="3"/>
  <c r="E53" i="1"/>
  <c r="D53" i="1"/>
  <c r="C48" i="3" s="1"/>
  <c r="B53" i="1"/>
  <c r="C51" i="6"/>
  <c r="H51" i="6"/>
  <c r="E51" i="6"/>
  <c r="A52" i="6"/>
  <c r="F51" i="6"/>
  <c r="D51" i="6"/>
  <c r="B51" i="6"/>
  <c r="B51" i="8" s="1"/>
  <c r="G51" i="6"/>
  <c r="F54" i="5"/>
  <c r="B54" i="5"/>
  <c r="E54" i="5"/>
  <c r="C54" i="5"/>
  <c r="G54" i="5"/>
  <c r="D54" i="5"/>
  <c r="B54" i="4"/>
  <c r="C53" i="4"/>
  <c r="D53" i="4"/>
  <c r="A55" i="9"/>
  <c r="E54" i="9"/>
  <c r="F54" i="9"/>
  <c r="J54" i="9"/>
  <c r="G54" i="9"/>
  <c r="B54" i="9"/>
  <c r="C54" i="9"/>
  <c r="I54" i="9"/>
  <c r="H54" i="9"/>
  <c r="D54" i="9"/>
  <c r="E49" i="3"/>
  <c r="F49" i="3"/>
  <c r="D49" i="8"/>
  <c r="A50" i="8"/>
  <c r="G49" i="8"/>
  <c r="C49" i="8"/>
  <c r="E49" i="8"/>
  <c r="F49" i="8"/>
  <c r="F54" i="10"/>
  <c r="B54" i="10"/>
  <c r="G54" i="10"/>
  <c r="A55" i="10"/>
  <c r="E54" i="10"/>
  <c r="J54" i="10"/>
  <c r="C54" i="10"/>
  <c r="D54" i="10"/>
  <c r="H54" i="10"/>
  <c r="I54" i="10"/>
  <c r="C55" i="2"/>
  <c r="B55" i="2"/>
  <c r="D55" i="2"/>
  <c r="D50" i="3" s="1"/>
  <c r="E55" i="2"/>
  <c r="A56" i="2"/>
  <c r="E40" i="12" l="1"/>
  <c r="F40" i="12" s="1"/>
  <c r="H40" i="12" s="1"/>
  <c r="C41" i="12" s="1"/>
  <c r="B55" i="4"/>
  <c r="D54" i="4"/>
  <c r="C54" i="4"/>
  <c r="B55" i="9"/>
  <c r="C55" i="9"/>
  <c r="A56" i="9"/>
  <c r="F55" i="9"/>
  <c r="D55" i="9"/>
  <c r="I55" i="9"/>
  <c r="E55" i="9"/>
  <c r="H55" i="9"/>
  <c r="G55" i="9"/>
  <c r="J55" i="9"/>
  <c r="H51" i="7"/>
  <c r="F51" i="7"/>
  <c r="D51" i="7"/>
  <c r="A52" i="7"/>
  <c r="B51" i="7"/>
  <c r="G51" i="7"/>
  <c r="E51" i="7"/>
  <c r="C51" i="7"/>
  <c r="B52" i="6"/>
  <c r="B52" i="8" s="1"/>
  <c r="G52" i="6"/>
  <c r="F52" i="6"/>
  <c r="D52" i="6"/>
  <c r="E52" i="6"/>
  <c r="C52" i="6"/>
  <c r="A53" i="6"/>
  <c r="H52" i="6"/>
  <c r="C54" i="1"/>
  <c r="B54" i="1"/>
  <c r="A55" i="1"/>
  <c r="B49" i="3"/>
  <c r="E54" i="1"/>
  <c r="D54" i="1"/>
  <c r="C49" i="3" s="1"/>
  <c r="B56" i="2"/>
  <c r="D56" i="2"/>
  <c r="D51" i="3" s="1"/>
  <c r="C56" i="2"/>
  <c r="E56" i="2"/>
  <c r="A57" i="2"/>
  <c r="E50" i="3"/>
  <c r="F50" i="3"/>
  <c r="J55" i="10"/>
  <c r="I55" i="10"/>
  <c r="A56" i="10"/>
  <c r="D55" i="10"/>
  <c r="B55" i="10"/>
  <c r="F55" i="10"/>
  <c r="H55" i="10"/>
  <c r="E55" i="10"/>
  <c r="C55" i="10"/>
  <c r="G55" i="10"/>
  <c r="D50" i="8"/>
  <c r="A51" i="8"/>
  <c r="C50" i="8"/>
  <c r="E50" i="8"/>
  <c r="F50" i="8"/>
  <c r="G50" i="8"/>
  <c r="E41" i="12" l="1"/>
  <c r="D52" i="7"/>
  <c r="G52" i="7"/>
  <c r="B52" i="7"/>
  <c r="C52" i="7"/>
  <c r="E52" i="7"/>
  <c r="F52" i="7"/>
  <c r="A53" i="7"/>
  <c r="H52" i="7"/>
  <c r="D55" i="4"/>
  <c r="B56" i="4"/>
  <c r="C55" i="4"/>
  <c r="B55" i="1"/>
  <c r="B50" i="3"/>
  <c r="A56" i="1"/>
  <c r="E55" i="1"/>
  <c r="D55" i="1"/>
  <c r="C50" i="3" s="1"/>
  <c r="C55" i="1"/>
  <c r="H53" i="6"/>
  <c r="B53" i="6"/>
  <c r="B53" i="8" s="1"/>
  <c r="D53" i="6"/>
  <c r="G53" i="6"/>
  <c r="F53" i="6"/>
  <c r="E53" i="6"/>
  <c r="A54" i="6"/>
  <c r="C53" i="6"/>
  <c r="I56" i="9"/>
  <c r="D56" i="9"/>
  <c r="B56" i="9"/>
  <c r="H56" i="9"/>
  <c r="C56" i="9"/>
  <c r="J56" i="9"/>
  <c r="E56" i="9"/>
  <c r="G56" i="9"/>
  <c r="F56" i="9"/>
  <c r="A57" i="9"/>
  <c r="D51" i="8"/>
  <c r="A52" i="8"/>
  <c r="G51" i="8"/>
  <c r="C51" i="8"/>
  <c r="E51" i="8"/>
  <c r="F51" i="8"/>
  <c r="E57" i="2"/>
  <c r="D57" i="2"/>
  <c r="D52" i="3" s="1"/>
  <c r="A58" i="2"/>
  <c r="B57" i="2"/>
  <c r="C57" i="2"/>
  <c r="G56" i="10"/>
  <c r="I56" i="10"/>
  <c r="D56" i="10"/>
  <c r="F56" i="10"/>
  <c r="B56" i="10"/>
  <c r="E56" i="10"/>
  <c r="H56" i="10"/>
  <c r="A57" i="10"/>
  <c r="J56" i="10"/>
  <c r="C56" i="10"/>
  <c r="E51" i="3"/>
  <c r="F51" i="3"/>
  <c r="D54" i="6" l="1"/>
  <c r="E54" i="6"/>
  <c r="C54" i="6"/>
  <c r="F54" i="6"/>
  <c r="G54" i="6"/>
  <c r="B54" i="6"/>
  <c r="B54" i="8" s="1"/>
  <c r="H54" i="6"/>
  <c r="A55" i="6"/>
  <c r="D57" i="9"/>
  <c r="G57" i="9"/>
  <c r="A58" i="9"/>
  <c r="C57" i="9"/>
  <c r="I57" i="9"/>
  <c r="J57" i="9"/>
  <c r="E57" i="9"/>
  <c r="H57" i="9"/>
  <c r="B57" i="9"/>
  <c r="F57" i="9"/>
  <c r="A54" i="7"/>
  <c r="D53" i="7"/>
  <c r="G53" i="7"/>
  <c r="B53" i="7"/>
  <c r="C53" i="7"/>
  <c r="E53" i="7"/>
  <c r="H53" i="7"/>
  <c r="F53" i="7"/>
  <c r="F41" i="12"/>
  <c r="F43" i="12" s="1"/>
  <c r="H9" i="12" s="1"/>
  <c r="B51" i="3"/>
  <c r="E56" i="1"/>
  <c r="D56" i="1"/>
  <c r="C51" i="3" s="1"/>
  <c r="C56" i="1"/>
  <c r="A57" i="1"/>
  <c r="B56" i="1"/>
  <c r="C56" i="4"/>
  <c r="B57" i="4"/>
  <c r="D56" i="4"/>
  <c r="A58" i="10"/>
  <c r="D57" i="10"/>
  <c r="B57" i="10"/>
  <c r="C57" i="10"/>
  <c r="I57" i="10"/>
  <c r="J57" i="10"/>
  <c r="E57" i="10"/>
  <c r="G57" i="10"/>
  <c r="H57" i="10"/>
  <c r="F57" i="10"/>
  <c r="D58" i="2"/>
  <c r="D53" i="3" s="1"/>
  <c r="C58" i="2"/>
  <c r="B58" i="2"/>
  <c r="A59" i="2"/>
  <c r="E58" i="2"/>
  <c r="F52" i="3"/>
  <c r="E52" i="3"/>
  <c r="E52" i="8"/>
  <c r="G52" i="8"/>
  <c r="F52" i="8"/>
  <c r="A53" i="8"/>
  <c r="D52" i="8"/>
  <c r="C52" i="8"/>
  <c r="C57" i="4" l="1"/>
  <c r="D57" i="4"/>
  <c r="B58" i="4"/>
  <c r="E54" i="7"/>
  <c r="F54" i="7"/>
  <c r="H54" i="7"/>
  <c r="A55" i="7"/>
  <c r="D54" i="7"/>
  <c r="G54" i="7"/>
  <c r="B54" i="7"/>
  <c r="C54" i="7"/>
  <c r="I58" i="9"/>
  <c r="J58" i="9"/>
  <c r="E58" i="9"/>
  <c r="H58" i="9"/>
  <c r="D58" i="9"/>
  <c r="G58" i="9"/>
  <c r="B58" i="9"/>
  <c r="C58" i="9"/>
  <c r="A59" i="9"/>
  <c r="F58" i="9"/>
  <c r="D57" i="1"/>
  <c r="C52" i="3" s="1"/>
  <c r="C57" i="1"/>
  <c r="B57" i="1"/>
  <c r="B52" i="3"/>
  <c r="A58" i="1"/>
  <c r="E57" i="1"/>
  <c r="F55" i="6"/>
  <c r="D55" i="6"/>
  <c r="E55" i="6"/>
  <c r="A56" i="6"/>
  <c r="G55" i="6"/>
  <c r="C55" i="6"/>
  <c r="B55" i="6"/>
  <c r="B55" i="8" s="1"/>
  <c r="H55" i="6"/>
  <c r="H41" i="12"/>
  <c r="D53" i="8"/>
  <c r="A54" i="8"/>
  <c r="G53" i="8"/>
  <c r="C53" i="8"/>
  <c r="E53" i="8"/>
  <c r="F53" i="8"/>
  <c r="E53" i="3"/>
  <c r="F53" i="3"/>
  <c r="G58" i="10"/>
  <c r="A59" i="10"/>
  <c r="E58" i="10"/>
  <c r="F58" i="10"/>
  <c r="B58" i="10"/>
  <c r="I58" i="10"/>
  <c r="J58" i="10"/>
  <c r="C58" i="10"/>
  <c r="D58" i="10"/>
  <c r="H58" i="10"/>
  <c r="E59" i="2"/>
  <c r="D59" i="2"/>
  <c r="D54" i="3" s="1"/>
  <c r="A60" i="2"/>
  <c r="C59" i="2"/>
  <c r="B59" i="2"/>
  <c r="I59" i="9" l="1"/>
  <c r="D59" i="9"/>
  <c r="B59" i="9"/>
  <c r="H59" i="9"/>
  <c r="C59" i="9"/>
  <c r="A60" i="9"/>
  <c r="E59" i="9"/>
  <c r="F59" i="9"/>
  <c r="J59" i="9"/>
  <c r="G59" i="9"/>
  <c r="C56" i="6"/>
  <c r="A57" i="6"/>
  <c r="G56" i="6"/>
  <c r="E56" i="6"/>
  <c r="B56" i="6"/>
  <c r="B56" i="8" s="1"/>
  <c r="D56" i="6"/>
  <c r="F56" i="6"/>
  <c r="H56" i="6"/>
  <c r="B55" i="7"/>
  <c r="G55" i="7"/>
  <c r="E55" i="7"/>
  <c r="C55" i="7"/>
  <c r="H55" i="7"/>
  <c r="F55" i="7"/>
  <c r="A56" i="7"/>
  <c r="D55" i="7"/>
  <c r="B59" i="4"/>
  <c r="D58" i="4"/>
  <c r="C58" i="4"/>
  <c r="C58" i="1"/>
  <c r="B58" i="1"/>
  <c r="A59" i="1"/>
  <c r="B53" i="3"/>
  <c r="E58" i="1"/>
  <c r="D58" i="1"/>
  <c r="C53" i="3" s="1"/>
  <c r="E60" i="2"/>
  <c r="A61" i="2"/>
  <c r="D60" i="2"/>
  <c r="D55" i="3" s="1"/>
  <c r="B60" i="2"/>
  <c r="C60" i="2"/>
  <c r="F54" i="3"/>
  <c r="E54" i="3"/>
  <c r="G59" i="10"/>
  <c r="A60" i="10"/>
  <c r="I59" i="10"/>
  <c r="E59" i="10"/>
  <c r="F59" i="10"/>
  <c r="D59" i="10"/>
  <c r="H59" i="10"/>
  <c r="J59" i="10"/>
  <c r="B59" i="10"/>
  <c r="C59" i="10"/>
  <c r="E54" i="8"/>
  <c r="G54" i="8"/>
  <c r="F54" i="8"/>
  <c r="A55" i="8"/>
  <c r="D54" i="8"/>
  <c r="C54" i="8"/>
  <c r="B59" i="1" l="1"/>
  <c r="B54" i="3"/>
  <c r="A60" i="1"/>
  <c r="E59" i="1"/>
  <c r="D59" i="1"/>
  <c r="C54" i="3" s="1"/>
  <c r="C59" i="1"/>
  <c r="G57" i="6"/>
  <c r="H57" i="6"/>
  <c r="A58" i="6"/>
  <c r="D57" i="6"/>
  <c r="F57" i="6"/>
  <c r="B57" i="6"/>
  <c r="B57" i="8" s="1"/>
  <c r="E57" i="6"/>
  <c r="C57" i="6"/>
  <c r="D59" i="4"/>
  <c r="B60" i="4"/>
  <c r="C59" i="4"/>
  <c r="H60" i="9"/>
  <c r="D60" i="9"/>
  <c r="G60" i="9"/>
  <c r="B60" i="9"/>
  <c r="C60" i="9"/>
  <c r="A61" i="9"/>
  <c r="F60" i="9"/>
  <c r="I60" i="9"/>
  <c r="J60" i="9"/>
  <c r="E60" i="9"/>
  <c r="D56" i="7"/>
  <c r="G56" i="7"/>
  <c r="B56" i="7"/>
  <c r="C56" i="7"/>
  <c r="E56" i="7"/>
  <c r="F56" i="7"/>
  <c r="H56" i="7"/>
  <c r="A57" i="7"/>
  <c r="D55" i="8"/>
  <c r="A56" i="8"/>
  <c r="G55" i="8"/>
  <c r="C55" i="8"/>
  <c r="E55" i="8"/>
  <c r="F55" i="8"/>
  <c r="G60" i="10"/>
  <c r="I60" i="10"/>
  <c r="D60" i="10"/>
  <c r="F60" i="10"/>
  <c r="B60" i="10"/>
  <c r="A61" i="10"/>
  <c r="J60" i="10"/>
  <c r="C60" i="10"/>
  <c r="E60" i="10"/>
  <c r="H60" i="10"/>
  <c r="F55" i="3"/>
  <c r="E55" i="3"/>
  <c r="E61" i="2"/>
  <c r="D61" i="2"/>
  <c r="D56" i="3" s="1"/>
  <c r="A62" i="2"/>
  <c r="B61" i="2"/>
  <c r="C61" i="2"/>
  <c r="D60" i="4" l="1"/>
  <c r="C60" i="4"/>
  <c r="B61" i="4"/>
  <c r="H57" i="7"/>
  <c r="F57" i="7"/>
  <c r="D57" i="7"/>
  <c r="A58" i="7"/>
  <c r="B57" i="7"/>
  <c r="G57" i="7"/>
  <c r="C57" i="7"/>
  <c r="E57" i="7"/>
  <c r="I61" i="9"/>
  <c r="J61" i="9"/>
  <c r="E61" i="9"/>
  <c r="H61" i="9"/>
  <c r="D61" i="9"/>
  <c r="G61" i="9"/>
  <c r="B61" i="9"/>
  <c r="C61" i="9"/>
  <c r="F61" i="9"/>
  <c r="A62" i="9"/>
  <c r="B55" i="3"/>
  <c r="E60" i="1"/>
  <c r="D60" i="1"/>
  <c r="C55" i="3" s="1"/>
  <c r="C60" i="1"/>
  <c r="A61" i="1"/>
  <c r="B60" i="1"/>
  <c r="A59" i="6"/>
  <c r="F58" i="6"/>
  <c r="H58" i="6"/>
  <c r="B58" i="6"/>
  <c r="B58" i="8" s="1"/>
  <c r="D58" i="6"/>
  <c r="G58" i="6"/>
  <c r="E58" i="6"/>
  <c r="C58" i="6"/>
  <c r="B62" i="2"/>
  <c r="C62" i="2"/>
  <c r="D62" i="2"/>
  <c r="D57" i="3" s="1"/>
  <c r="A63" i="2"/>
  <c r="E62" i="2"/>
  <c r="E56" i="3"/>
  <c r="F56" i="3"/>
  <c r="C61" i="10"/>
  <c r="I61" i="10"/>
  <c r="A62" i="10"/>
  <c r="D61" i="10"/>
  <c r="B61" i="10"/>
  <c r="E61" i="10"/>
  <c r="G61" i="10"/>
  <c r="H61" i="10"/>
  <c r="F61" i="10"/>
  <c r="J61" i="10"/>
  <c r="E56" i="8"/>
  <c r="G56" i="8"/>
  <c r="F56" i="8"/>
  <c r="A57" i="8"/>
  <c r="D56" i="8"/>
  <c r="C56" i="8"/>
  <c r="B59" i="6" l="1"/>
  <c r="B59" i="8" s="1"/>
  <c r="E59" i="6"/>
  <c r="D59" i="6"/>
  <c r="F59" i="6"/>
  <c r="C59" i="6"/>
  <c r="G59" i="6"/>
  <c r="H59" i="6"/>
  <c r="A60" i="6"/>
  <c r="F58" i="7"/>
  <c r="E58" i="7"/>
  <c r="A59" i="7"/>
  <c r="H58" i="7"/>
  <c r="G58" i="7"/>
  <c r="D58" i="7"/>
  <c r="C58" i="7"/>
  <c r="B58" i="7"/>
  <c r="D61" i="4"/>
  <c r="C61" i="4"/>
  <c r="C61" i="1"/>
  <c r="B61" i="1"/>
  <c r="B56" i="3"/>
  <c r="A62" i="1"/>
  <c r="E61" i="1"/>
  <c r="D61" i="1"/>
  <c r="C56" i="3" s="1"/>
  <c r="B62" i="9"/>
  <c r="C62" i="9"/>
  <c r="A63" i="9"/>
  <c r="F62" i="9"/>
  <c r="I62" i="9"/>
  <c r="J62" i="9"/>
  <c r="E62" i="9"/>
  <c r="G62" i="9"/>
  <c r="H62" i="9"/>
  <c r="D62" i="9"/>
  <c r="E57" i="8"/>
  <c r="C57" i="8"/>
  <c r="F57" i="8"/>
  <c r="D57" i="8"/>
  <c r="G57" i="8"/>
  <c r="A58" i="8"/>
  <c r="E57" i="3"/>
  <c r="F57" i="3"/>
  <c r="D62" i="10"/>
  <c r="G62" i="10"/>
  <c r="A63" i="10"/>
  <c r="B62" i="10"/>
  <c r="J62" i="10"/>
  <c r="I62" i="10"/>
  <c r="C62" i="10"/>
  <c r="E62" i="10"/>
  <c r="H62" i="10"/>
  <c r="F62" i="10"/>
  <c r="B63" i="2"/>
  <c r="E63" i="2"/>
  <c r="C63" i="2"/>
  <c r="D63" i="2"/>
  <c r="D58" i="3" s="1"/>
  <c r="A64" i="2"/>
  <c r="G60" i="6" l="1"/>
  <c r="H60" i="6"/>
  <c r="F60" i="6"/>
  <c r="E60" i="6"/>
  <c r="C60" i="6"/>
  <c r="D60" i="6"/>
  <c r="B60" i="6"/>
  <c r="B60" i="8" s="1"/>
  <c r="D63" i="9"/>
  <c r="G63" i="9"/>
  <c r="A64" i="9"/>
  <c r="C63" i="9"/>
  <c r="I63" i="9"/>
  <c r="J63" i="9"/>
  <c r="F63" i="9"/>
  <c r="H63" i="9"/>
  <c r="E63" i="9"/>
  <c r="B63" i="9"/>
  <c r="B59" i="7"/>
  <c r="G59" i="7"/>
  <c r="E59" i="7"/>
  <c r="C59" i="7"/>
  <c r="H59" i="7"/>
  <c r="F59" i="7"/>
  <c r="A60" i="7"/>
  <c r="D59" i="7"/>
  <c r="B62" i="1"/>
  <c r="A63" i="1"/>
  <c r="B57" i="3"/>
  <c r="E62" i="1"/>
  <c r="D62" i="1"/>
  <c r="C57" i="3" s="1"/>
  <c r="C62" i="1"/>
  <c r="C64" i="2"/>
  <c r="E64" i="2"/>
  <c r="B64" i="2"/>
  <c r="D64" i="2"/>
  <c r="D59" i="3" s="1"/>
  <c r="A64" i="10"/>
  <c r="D63" i="10"/>
  <c r="B63" i="10"/>
  <c r="J63" i="10"/>
  <c r="I63" i="10"/>
  <c r="H63" i="10"/>
  <c r="E63" i="10"/>
  <c r="C63" i="10"/>
  <c r="G63" i="10"/>
  <c r="F63" i="10"/>
  <c r="E58" i="3"/>
  <c r="F58" i="3"/>
  <c r="D58" i="8"/>
  <c r="A59" i="8"/>
  <c r="C58" i="8"/>
  <c r="E58" i="8"/>
  <c r="F58" i="8"/>
  <c r="G58" i="8"/>
  <c r="C60" i="7" l="1"/>
  <c r="B60" i="7"/>
  <c r="H60" i="7"/>
  <c r="F60" i="7"/>
  <c r="D60" i="7"/>
  <c r="G60" i="7"/>
  <c r="E60" i="7"/>
  <c r="D63" i="1"/>
  <c r="C58" i="3" s="1"/>
  <c r="B63" i="1"/>
  <c r="C63" i="1"/>
  <c r="B58" i="3"/>
  <c r="A64" i="1"/>
  <c r="E63" i="1"/>
  <c r="I64" i="9"/>
  <c r="D64" i="9"/>
  <c r="B64" i="9"/>
  <c r="H64" i="9"/>
  <c r="C64" i="9"/>
  <c r="A65" i="9"/>
  <c r="E64" i="9"/>
  <c r="F64" i="9"/>
  <c r="J64" i="9"/>
  <c r="G64" i="9"/>
  <c r="E64" i="10"/>
  <c r="G64" i="10"/>
  <c r="I64" i="10"/>
  <c r="B64" i="10"/>
  <c r="J64" i="10"/>
  <c r="D64" i="10"/>
  <c r="H64" i="10"/>
  <c r="F64" i="10"/>
  <c r="A65" i="10"/>
  <c r="C64" i="10"/>
  <c r="E59" i="8"/>
  <c r="C59" i="8"/>
  <c r="F59" i="8"/>
  <c r="D59" i="8"/>
  <c r="G59" i="8"/>
  <c r="A60" i="8"/>
  <c r="E59" i="3"/>
  <c r="F59" i="3"/>
  <c r="B59" i="3" l="1"/>
  <c r="C64" i="1"/>
  <c r="E64" i="1"/>
  <c r="D64" i="1"/>
  <c r="C59" i="3" s="1"/>
  <c r="B64" i="1"/>
  <c r="I65" i="9"/>
  <c r="E65" i="9"/>
  <c r="J65" i="9"/>
  <c r="B65" i="9"/>
  <c r="F65" i="9"/>
  <c r="A66" i="9"/>
  <c r="C65" i="9"/>
  <c r="H65" i="9"/>
  <c r="D65" i="9"/>
  <c r="G65" i="9"/>
  <c r="E65" i="10"/>
  <c r="G65" i="10"/>
  <c r="H65" i="10"/>
  <c r="J65" i="10"/>
  <c r="B65" i="10"/>
  <c r="F65" i="10"/>
  <c r="C65" i="10"/>
  <c r="D65" i="10"/>
  <c r="I65" i="10"/>
  <c r="C60" i="8"/>
  <c r="F60" i="8"/>
  <c r="E60" i="8"/>
  <c r="D60" i="8"/>
  <c r="G60" i="8"/>
  <c r="F66" i="9" l="1"/>
  <c r="J66" i="9"/>
  <c r="E66" i="9"/>
  <c r="G66" i="9"/>
  <c r="B66" i="9"/>
  <c r="H66" i="9"/>
  <c r="C66" i="9"/>
  <c r="D66" i="9"/>
  <c r="I66" i="9"/>
</calcChain>
</file>

<file path=xl/sharedStrings.xml><?xml version="1.0" encoding="utf-8"?>
<sst xmlns="http://schemas.openxmlformats.org/spreadsheetml/2006/main" count="322" uniqueCount="209">
  <si>
    <t>Lost Opportunity Cost</t>
  </si>
  <si>
    <t>Of Compound Interest</t>
  </si>
  <si>
    <t>Initial Investment</t>
  </si>
  <si>
    <t>Rate Of Return</t>
  </si>
  <si>
    <t>Annual Additions</t>
  </si>
  <si>
    <t>Years to Compound</t>
  </si>
  <si>
    <t>Tax Rate</t>
  </si>
  <si>
    <t>LOC Rate Of Return</t>
  </si>
  <si>
    <t xml:space="preserve">Year </t>
  </si>
  <si>
    <t>Principal</t>
  </si>
  <si>
    <t>Interest</t>
  </si>
  <si>
    <t>Taxes</t>
  </si>
  <si>
    <t>LOC+Tax</t>
  </si>
  <si>
    <t>Of Flattened Interest</t>
  </si>
  <si>
    <t>Tax</t>
  </si>
  <si>
    <t>Lost Opportuiniy Cost Savings</t>
  </si>
  <si>
    <t>w/ Flat Tax vs Compound Tax</t>
  </si>
  <si>
    <t>Compound</t>
  </si>
  <si>
    <t>Flat</t>
  </si>
  <si>
    <t>Annual</t>
  </si>
  <si>
    <t>Year</t>
  </si>
  <si>
    <t>Savings</t>
  </si>
  <si>
    <t xml:space="preserve"> Rate Of Return</t>
  </si>
  <si>
    <t>Years To Compound</t>
  </si>
  <si>
    <t>Premium</t>
  </si>
  <si>
    <t>LOC+Prem</t>
  </si>
  <si>
    <t>Paydown Of Capital</t>
  </si>
  <si>
    <t>Initial Balance</t>
  </si>
  <si>
    <t>Ending Balance</t>
  </si>
  <si>
    <t>Years To Pay</t>
  </si>
  <si>
    <t>Annual Payment</t>
  </si>
  <si>
    <t>Rate of Return</t>
  </si>
  <si>
    <t xml:space="preserve">Beginning </t>
  </si>
  <si>
    <t>Gross</t>
  </si>
  <si>
    <t>Taxes Due</t>
  </si>
  <si>
    <t>Total Net</t>
  </si>
  <si>
    <t>Balance</t>
  </si>
  <si>
    <t>Withdrawal</t>
  </si>
  <si>
    <t>On Interest</t>
  </si>
  <si>
    <t>Income</t>
  </si>
  <si>
    <t>Loan Amortization Table</t>
  </si>
  <si>
    <t>Initial Loan Amount</t>
  </si>
  <si>
    <t>Loan Interest Rate</t>
  </si>
  <si>
    <t>Term Of Loan In Years</t>
  </si>
  <si>
    <t>Monthly P&amp;I Payment</t>
  </si>
  <si>
    <t>Add'l Monthly Payment</t>
  </si>
  <si>
    <t>Reg Pmt</t>
  </si>
  <si>
    <t>Add'l Pmt.</t>
  </si>
  <si>
    <t>Tot. Pmt.</t>
  </si>
  <si>
    <t>Prin. Pmt.</t>
  </si>
  <si>
    <t>Int. Pmt.</t>
  </si>
  <si>
    <t>Tax Sav.</t>
  </si>
  <si>
    <t xml:space="preserve"> </t>
  </si>
  <si>
    <t>Mortgage Tax Savings</t>
  </si>
  <si>
    <t>Mort. 1</t>
  </si>
  <si>
    <t>Mort. 2</t>
  </si>
  <si>
    <t>Future</t>
  </si>
  <si>
    <t>Tax. Sav.</t>
  </si>
  <si>
    <t>Value</t>
  </si>
  <si>
    <t>Investment Compounding</t>
  </si>
  <si>
    <t>Dividend</t>
  </si>
  <si>
    <t>Capital Gain</t>
  </si>
  <si>
    <t>Capital Appreciation</t>
  </si>
  <si>
    <t>Tax Rate Dividends</t>
  </si>
  <si>
    <t>Tax Rate Cap. Gain</t>
  </si>
  <si>
    <t>Capital</t>
  </si>
  <si>
    <t>Tax On</t>
  </si>
  <si>
    <t>Additions</t>
  </si>
  <si>
    <t>Gains</t>
  </si>
  <si>
    <t>Appre.</t>
  </si>
  <si>
    <t>Dividends</t>
  </si>
  <si>
    <t>Cap. Gn.</t>
  </si>
  <si>
    <t>Total Tax</t>
  </si>
  <si>
    <t xml:space="preserve">Non-Compounding Investment </t>
  </si>
  <si>
    <t>Gain</t>
  </si>
  <si>
    <t xml:space="preserve"> Cap. Gn.</t>
  </si>
  <si>
    <t>Mutuals</t>
  </si>
  <si>
    <t>Teizo's Term</t>
  </si>
  <si>
    <t>Amount</t>
  </si>
  <si>
    <t>$ Amount:</t>
  </si>
  <si>
    <t>% Return:</t>
  </si>
  <si>
    <t>Scenario:</t>
  </si>
  <si>
    <t>Money:</t>
  </si>
  <si>
    <t>Inflation:</t>
  </si>
  <si>
    <t>Annual:</t>
  </si>
  <si>
    <t>Avg Return:</t>
  </si>
  <si>
    <t>Expenses:</t>
  </si>
  <si>
    <t>Mgt Fee</t>
  </si>
  <si>
    <t>Years</t>
  </si>
  <si>
    <t>BOY</t>
  </si>
  <si>
    <t>%</t>
  </si>
  <si>
    <t>EOY</t>
  </si>
  <si>
    <t>Future Value Calculator</t>
  </si>
  <si>
    <t>Variable Assumptions Calculator</t>
  </si>
  <si>
    <t>% Inflation:</t>
  </si>
  <si>
    <t>Inflation Calculator</t>
  </si>
  <si>
    <t>% Inflation</t>
  </si>
  <si>
    <t># of Payments</t>
  </si>
  <si>
    <t>Payment</t>
  </si>
  <si>
    <t>Aditional</t>
  </si>
  <si>
    <t>One-Time</t>
  </si>
  <si>
    <t>Bill</t>
  </si>
  <si>
    <t>to Payoff</t>
  </si>
  <si>
    <t>Due</t>
  </si>
  <si>
    <t>Extra</t>
  </si>
  <si>
    <t>Paid</t>
  </si>
  <si>
    <t>Escrow</t>
  </si>
  <si>
    <t>To start, enter all pertinent data from your last payment under row X.</t>
  </si>
  <si>
    <t>X</t>
  </si>
  <si>
    <t>ü</t>
  </si>
  <si>
    <t>Adjust payment forecasts according to when you want to reach $0 balance.</t>
  </si>
  <si>
    <t>TOTAL</t>
  </si>
  <si>
    <t xml:space="preserve">Mortgage Paydown Calculator </t>
  </si>
  <si>
    <t>Personal Budget Calculator from Free Financial Advice</t>
  </si>
  <si>
    <t>Results:</t>
  </si>
  <si>
    <t>Monthly</t>
  </si>
  <si>
    <t>Yearly</t>
  </si>
  <si>
    <t xml:space="preserve"> Comments</t>
  </si>
  <si>
    <t xml:space="preserve"> Total Income</t>
  </si>
  <si>
    <t xml:space="preserve"> Necessary Expenses</t>
  </si>
  <si>
    <t xml:space="preserve"> Discretionary Income</t>
  </si>
  <si>
    <t xml:space="preserve"> Investment Spending</t>
  </si>
  <si>
    <t xml:space="preserve"> Discretionary Income less Investments</t>
  </si>
  <si>
    <t xml:space="preserve"> Discretionary Spending</t>
  </si>
  <si>
    <t>Keep this as low as possible</t>
  </si>
  <si>
    <t xml:space="preserve"> Amount remaining to save or invest</t>
  </si>
  <si>
    <t>Try to keep this percentage above 5%, above 20% is outstanding</t>
  </si>
  <si>
    <t>Budget</t>
  </si>
  <si>
    <t>Income:</t>
  </si>
  <si>
    <t>Your Primary Income</t>
  </si>
  <si>
    <t>Your Spouse's Income</t>
  </si>
  <si>
    <t>Child Support or Alimony</t>
  </si>
  <si>
    <t>Social Security Income</t>
  </si>
  <si>
    <t>Disability Income</t>
  </si>
  <si>
    <t>Pension Income</t>
  </si>
  <si>
    <t>Investment Income</t>
  </si>
  <si>
    <t>Real Estate Investment Income</t>
  </si>
  <si>
    <t>include expenses from this below</t>
  </si>
  <si>
    <t>Business Income</t>
  </si>
  <si>
    <t>from your own business, include expenses below</t>
  </si>
  <si>
    <t>Other Income</t>
  </si>
  <si>
    <t>Total Income</t>
  </si>
  <si>
    <t>Necessary Expenses:</t>
  </si>
  <si>
    <t>Payroll Taxes</t>
  </si>
  <si>
    <t>Other income deductions</t>
  </si>
  <si>
    <t>Do not include insurance or investments here</t>
  </si>
  <si>
    <t>Rent or Mortgage</t>
  </si>
  <si>
    <t>2nd Mortgage or Home Equity Loan</t>
  </si>
  <si>
    <t>Property Taxes</t>
  </si>
  <si>
    <t>Water</t>
  </si>
  <si>
    <t>Garbage</t>
  </si>
  <si>
    <t>Gas &amp; Electric</t>
  </si>
  <si>
    <t>Auto Insurance</t>
  </si>
  <si>
    <t>Auto repairs</t>
  </si>
  <si>
    <t>Food &amp; Groceries (not dining out)</t>
  </si>
  <si>
    <t>Clothing (necessary)</t>
  </si>
  <si>
    <t>Telephone (not mobile phone)</t>
  </si>
  <si>
    <t>Home or Renters Insurance</t>
  </si>
  <si>
    <t>Healthcare or Insurance Costs</t>
  </si>
  <si>
    <t>Dental Care or Insurance Costs</t>
  </si>
  <si>
    <t>Life Insurance Costs</t>
  </si>
  <si>
    <t>Student Loans</t>
  </si>
  <si>
    <t>Home Repairs</t>
  </si>
  <si>
    <t>include necessary furniture, maintenance &amp; cleaning supplies</t>
  </si>
  <si>
    <t>Home supplies</t>
  </si>
  <si>
    <t>Dry cleaning</t>
  </si>
  <si>
    <t>Laundry</t>
  </si>
  <si>
    <t>Investment Real Estate Expenses</t>
  </si>
  <si>
    <t>Business Income Expenses</t>
  </si>
  <si>
    <t>Childcare (daycare &amp; babysitters)</t>
  </si>
  <si>
    <t>Child &amp; Baby Expenses</t>
  </si>
  <si>
    <t>diapers, baby food, etc.</t>
  </si>
  <si>
    <t>Other dependent expenses</t>
  </si>
  <si>
    <t>children's school or college tuition or other necessary expenses</t>
  </si>
  <si>
    <t>Total Necessary Expenses</t>
  </si>
  <si>
    <t>Discretionary Expenses:</t>
  </si>
  <si>
    <t>Credit Card Bills</t>
  </si>
  <si>
    <t>Auto Loan (s)</t>
  </si>
  <si>
    <t>Gasoline</t>
  </si>
  <si>
    <t>Cable or Satellite TV</t>
  </si>
  <si>
    <t>Mobile Phone (s)</t>
  </si>
  <si>
    <t>Home Improvement</t>
  </si>
  <si>
    <t>Home Security</t>
  </si>
  <si>
    <t>Garden Supplies</t>
  </si>
  <si>
    <t>Entertainment (not dining out)</t>
  </si>
  <si>
    <t>movies, video rentals, theater tickets, sports tickets, nites on the town, etc.</t>
  </si>
  <si>
    <t>Dining Out</t>
  </si>
  <si>
    <t>include lunches at work</t>
  </si>
  <si>
    <t>Travel &amp; Vacation</t>
  </si>
  <si>
    <t>Pets, Pet Care and Pet Food</t>
  </si>
  <si>
    <t>Clothing (above what's needed)</t>
  </si>
  <si>
    <t>Internet Access</t>
  </si>
  <si>
    <t>Computer Costs</t>
  </si>
  <si>
    <t>money spent on computers, software and games</t>
  </si>
  <si>
    <t>Gym membership</t>
  </si>
  <si>
    <t>Beer &amp; Alcohol</t>
  </si>
  <si>
    <t>Cigarettes &amp; Tobacco</t>
  </si>
  <si>
    <t>Total Discretionary Expenses</t>
  </si>
  <si>
    <t>Investment Spending:</t>
  </si>
  <si>
    <t>401K, 403B deposits</t>
  </si>
  <si>
    <t>Only include fixed monthly or yearly investments here, not your discretionary investing</t>
  </si>
  <si>
    <t>IRA deposits</t>
  </si>
  <si>
    <t>Employee Stock Plans</t>
  </si>
  <si>
    <t>Brokerage Deposits</t>
  </si>
  <si>
    <t>Other</t>
  </si>
  <si>
    <t>Total Investment Spending</t>
  </si>
  <si>
    <t>Copy the sheet for each month or extend the columns for an annual budget.</t>
  </si>
  <si>
    <t>Fill in the Yellow cells, the rest will be calculated for you automatically.</t>
  </si>
  <si>
    <t xml:space="preserve">Directions: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</si>
</sst>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44" formatCode="_(&quot;$&quot;* #,##0.00_);_(&quot;$&quot;* \(#,##0.00\);_(&quot;$&quot;* &quot;-&quot;??_);_(@_)"/>
    <numFmt numFmtId="164" formatCode="0.00_)"/>
    <numFmt numFmtId="165" formatCode="0_)"/>
    <numFmt numFmtId="166" formatCode="0.0_)"/>
    <numFmt numFmtId="167" formatCode="0.0000"/>
    <numFmt numFmtId="168" formatCode="_(&quot;$&quot;* #,##0_);_(&quot;$&quot;* \(#,##0\);_(&quot;$&quot;* &quot;-&quot;??_);_(@_)"/>
    <numFmt numFmtId="169" formatCode="&quot;$&quot;#,##0.00\ ;&quot;$&quot;\(#,##0.00\)"/>
  </numFmts>
  <fonts count="72">
    <font>
      <sz val="12"/>
      <name val="Arial MT"/>
    </font>
    <font>
      <b/>
      <i/>
      <u/>
      <sz val="14"/>
      <color indexed="39"/>
      <name val="Helv"/>
      <family val="2"/>
    </font>
    <font>
      <b/>
      <i/>
      <sz val="12"/>
      <color indexed="39"/>
      <name val="Helv"/>
      <family val="2"/>
    </font>
    <font>
      <sz val="12"/>
      <color indexed="39"/>
      <name val="Arial MT"/>
      <family val="2"/>
    </font>
    <font>
      <sz val="12"/>
      <color indexed="16"/>
      <name val="Arial MT"/>
      <family val="2"/>
    </font>
    <font>
      <i/>
      <sz val="24"/>
      <name val="Albertus Extra Bold"/>
      <family val="2"/>
    </font>
    <font>
      <i/>
      <u/>
      <sz val="32"/>
      <name val="Albertus Extra Bold"/>
      <family val="2"/>
    </font>
    <font>
      <b/>
      <i/>
      <u/>
      <sz val="32"/>
      <name val="Albertus Extra Bold"/>
      <family val="2"/>
    </font>
    <font>
      <i/>
      <sz val="18"/>
      <name val="Albertus Extra Bold"/>
      <family val="2"/>
    </font>
    <font>
      <sz val="18"/>
      <color indexed="8"/>
      <name val="Arial MT"/>
      <family val="2"/>
    </font>
    <font>
      <b/>
      <i/>
      <u/>
      <sz val="12"/>
      <name val="Arial MT"/>
      <family val="2"/>
    </font>
    <font>
      <b/>
      <i/>
      <u/>
      <sz val="12"/>
      <color indexed="8"/>
      <name val="CG Omega"/>
      <family val="2"/>
    </font>
    <font>
      <sz val="12"/>
      <color indexed="8"/>
      <name val="CG Omega"/>
      <family val="2"/>
    </font>
    <font>
      <sz val="12"/>
      <color indexed="39"/>
      <name val="CG Omega"/>
      <family val="2"/>
    </font>
    <font>
      <b/>
      <i/>
      <u/>
      <sz val="12"/>
      <name val="CG Omega"/>
      <family val="2"/>
    </font>
    <font>
      <sz val="12"/>
      <color indexed="16"/>
      <name val="CG Omega"/>
      <family val="2"/>
    </font>
    <font>
      <sz val="18"/>
      <name val="Arial MT"/>
      <family val="2"/>
    </font>
    <font>
      <b/>
      <i/>
      <u/>
      <sz val="14"/>
      <name val="CG Omega"/>
      <family val="2"/>
    </font>
    <font>
      <b/>
      <i/>
      <u/>
      <sz val="14"/>
      <name val="Arial MT"/>
      <family val="2"/>
    </font>
    <font>
      <b/>
      <sz val="12"/>
      <color indexed="8"/>
      <name val="CG Omega"/>
      <family val="2"/>
    </font>
    <font>
      <sz val="24"/>
      <color indexed="8"/>
      <name val="Arial MT"/>
      <family val="2"/>
    </font>
    <font>
      <i/>
      <u/>
      <sz val="32"/>
      <color indexed="8"/>
      <name val="Albertus Extra Bold"/>
      <family val="2"/>
    </font>
    <font>
      <i/>
      <u/>
      <sz val="18"/>
      <color indexed="8"/>
      <name val="Albertus Extra Bold"/>
      <family val="2"/>
    </font>
    <font>
      <b/>
      <i/>
      <u/>
      <sz val="14"/>
      <color indexed="8"/>
      <name val="Arial MT"/>
      <family val="2"/>
    </font>
    <font>
      <b/>
      <i/>
      <u/>
      <sz val="14"/>
      <color indexed="8"/>
      <name val="CG Omega"/>
      <family val="2"/>
    </font>
    <font>
      <sz val="18"/>
      <color indexed="8"/>
      <name val="CG Omega"/>
      <family val="2"/>
    </font>
    <font>
      <sz val="18"/>
      <name val="CG Omega"/>
      <family val="2"/>
    </font>
    <font>
      <sz val="12"/>
      <name val="CG Omega"/>
      <family val="2"/>
    </font>
    <font>
      <b/>
      <i/>
      <sz val="14"/>
      <name val="CG Omega"/>
      <family val="2"/>
    </font>
    <font>
      <sz val="32"/>
      <name val="Arial MT"/>
      <family val="2"/>
    </font>
    <font>
      <sz val="32"/>
      <color indexed="8"/>
      <name val="Arial MT"/>
      <family val="2"/>
    </font>
    <font>
      <b/>
      <i/>
      <u/>
      <sz val="18"/>
      <name val="Albertus Extra Bold"/>
      <family val="2"/>
    </font>
    <font>
      <u/>
      <sz val="12"/>
      <name val="Arial MT"/>
    </font>
    <font>
      <i/>
      <u/>
      <sz val="30"/>
      <name val="Albertus Extra Bold"/>
      <family val="2"/>
    </font>
    <font>
      <b/>
      <sz val="12"/>
      <name val="Arial MT"/>
      <family val="2"/>
    </font>
    <font>
      <sz val="12"/>
      <color indexed="12"/>
      <name val="CG Omega"/>
      <family val="2"/>
    </font>
    <font>
      <sz val="12"/>
      <color indexed="12"/>
      <name val="Arial MT"/>
      <family val="2"/>
    </font>
    <font>
      <sz val="12"/>
      <color indexed="8"/>
      <name val="Arial MT"/>
      <family val="2"/>
    </font>
    <font>
      <sz val="12"/>
      <color indexed="17"/>
      <name val="Arial MT"/>
      <family val="2"/>
    </font>
    <font>
      <sz val="12"/>
      <color indexed="10"/>
      <name val="Arial MT"/>
      <family val="2"/>
    </font>
    <font>
      <sz val="12"/>
      <color indexed="10"/>
      <name val="CG Omega"/>
      <family val="2"/>
    </font>
    <font>
      <b/>
      <i/>
      <sz val="12"/>
      <name val="Arial MT"/>
      <family val="2"/>
    </font>
    <font>
      <sz val="12"/>
      <color indexed="17"/>
      <name val="CG Omega"/>
      <family val="2"/>
    </font>
    <font>
      <b/>
      <sz val="12"/>
      <name val="CG Omega"/>
      <family val="2"/>
    </font>
    <font>
      <b/>
      <i/>
      <sz val="12"/>
      <name val="CG Omega"/>
      <family val="2"/>
    </font>
    <font>
      <sz val="12"/>
      <color indexed="11"/>
      <name val="Arial MT"/>
      <family val="2"/>
    </font>
    <font>
      <sz val="12"/>
      <color indexed="10"/>
      <name val="Arial MT"/>
    </font>
    <font>
      <b/>
      <i/>
      <u/>
      <sz val="12"/>
      <name val="CG Omega"/>
    </font>
    <font>
      <b/>
      <i/>
      <sz val="12"/>
      <name val="CG Omega"/>
    </font>
    <font>
      <i/>
      <sz val="12"/>
      <name val="Arial MT"/>
    </font>
    <font>
      <sz val="12"/>
      <name val="Arial MT"/>
    </font>
    <font>
      <sz val="11"/>
      <name val="Arial MT"/>
    </font>
    <font>
      <b/>
      <sz val="12"/>
      <name val="Arial MT"/>
    </font>
    <font>
      <b/>
      <sz val="20"/>
      <name val="Arial MT"/>
    </font>
    <font>
      <b/>
      <u/>
      <sz val="18"/>
      <name val="Arial MT"/>
    </font>
    <font>
      <b/>
      <sz val="11"/>
      <color theme="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4"/>
      <color theme="9" tint="-0.499984740745262"/>
      <name val="Arial Narrow"/>
      <family val="2"/>
    </font>
    <font>
      <b/>
      <u/>
      <sz val="14"/>
      <color theme="9" tint="-0.499984740745262"/>
      <name val="Arial Narrow"/>
      <family val="2"/>
    </font>
    <font>
      <b/>
      <sz val="14"/>
      <color rgb="FFC00000"/>
      <name val="Arial Narrow"/>
      <family val="2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sz val="14"/>
      <color theme="1"/>
      <name val="Wingdings"/>
      <charset val="2"/>
    </font>
    <font>
      <b/>
      <u/>
      <sz val="18"/>
      <name val="Calibri"/>
      <family val="2"/>
      <scheme val="minor"/>
    </font>
    <font>
      <b/>
      <sz val="14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2"/>
      <color rgb="FFFF0000"/>
      <name val="Arial MT"/>
    </font>
    <font>
      <b/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rgb="FFFFFF00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7">
    <xf numFmtId="0" fontId="0" fillId="0" borderId="0"/>
    <xf numFmtId="37" fontId="3" fillId="0" borderId="0">
      <alignment horizontal="center"/>
    </xf>
    <xf numFmtId="0" fontId="2" fillId="2" borderId="0"/>
    <xf numFmtId="44" fontId="50" fillId="0" borderId="0" applyFont="0" applyFill="0" applyBorder="0" applyAlignment="0" applyProtection="0"/>
    <xf numFmtId="0" fontId="1" fillId="2" borderId="0"/>
    <xf numFmtId="9" fontId="50" fillId="0" borderId="0" applyFont="0" applyFill="0" applyBorder="0" applyAlignment="0" applyProtection="0"/>
    <xf numFmtId="164" fontId="4" fillId="2" borderId="0">
      <alignment horizontal="center"/>
    </xf>
  </cellStyleXfs>
  <cellXfs count="238">
    <xf numFmtId="0" fontId="0" fillId="0" borderId="0" xfId="0"/>
    <xf numFmtId="0" fontId="0" fillId="0" borderId="0" xfId="0" applyProtection="1"/>
    <xf numFmtId="164" fontId="0" fillId="0" borderId="0" xfId="0" applyNumberFormat="1" applyProtection="1"/>
    <xf numFmtId="0" fontId="5" fillId="0" borderId="0" xfId="0" applyFont="1" applyProtection="1"/>
    <xf numFmtId="0" fontId="8" fillId="0" borderId="0" xfId="0" applyFont="1" applyProtection="1"/>
    <xf numFmtId="0" fontId="9" fillId="0" borderId="0" xfId="0" applyFont="1" applyProtection="1"/>
    <xf numFmtId="164" fontId="8" fillId="0" borderId="0" xfId="0" applyNumberFormat="1" applyFont="1" applyProtection="1"/>
    <xf numFmtId="39" fontId="0" fillId="0" borderId="0" xfId="0" applyNumberFormat="1" applyProtection="1"/>
    <xf numFmtId="0" fontId="10" fillId="0" borderId="0" xfId="0" applyFont="1" applyProtection="1"/>
    <xf numFmtId="0" fontId="11" fillId="0" borderId="0" xfId="0" applyFont="1" applyAlignment="1" applyProtection="1">
      <alignment horizontal="center"/>
    </xf>
    <xf numFmtId="39" fontId="10" fillId="0" borderId="0" xfId="0" applyNumberFormat="1" applyFont="1" applyAlignment="1" applyProtection="1">
      <alignment horizontal="center"/>
    </xf>
    <xf numFmtId="164" fontId="10" fillId="0" borderId="0" xfId="0" applyNumberFormat="1" applyFont="1" applyProtection="1"/>
    <xf numFmtId="0" fontId="0" fillId="0" borderId="0" xfId="0" applyAlignment="1" applyProtection="1">
      <alignment horizontal="center"/>
    </xf>
    <xf numFmtId="39" fontId="0" fillId="0" borderId="0" xfId="0" applyNumberFormat="1" applyAlignment="1" applyProtection="1">
      <alignment horizontal="center"/>
    </xf>
    <xf numFmtId="39" fontId="11" fillId="0" borderId="0" xfId="0" applyNumberFormat="1" applyFont="1" applyAlignment="1" applyProtection="1">
      <alignment horizontal="center"/>
    </xf>
    <xf numFmtId="39" fontId="11" fillId="0" borderId="0" xfId="0" applyNumberFormat="1" applyFont="1" applyProtection="1"/>
    <xf numFmtId="37" fontId="0" fillId="0" borderId="0" xfId="0" applyNumberFormat="1" applyProtection="1"/>
    <xf numFmtId="39" fontId="12" fillId="0" borderId="0" xfId="0" applyNumberFormat="1" applyFont="1" applyAlignment="1" applyProtection="1">
      <alignment horizontal="center"/>
    </xf>
    <xf numFmtId="39" fontId="12" fillId="0" borderId="0" xfId="0" applyNumberFormat="1" applyFont="1" applyProtection="1"/>
    <xf numFmtId="10" fontId="12" fillId="0" borderId="0" xfId="0" applyNumberFormat="1" applyFont="1" applyAlignment="1" applyProtection="1">
      <alignment horizontal="center"/>
    </xf>
    <xf numFmtId="0" fontId="14" fillId="0" borderId="0" xfId="0" applyFont="1" applyAlignment="1" applyProtection="1">
      <alignment horizontal="center"/>
    </xf>
    <xf numFmtId="39" fontId="9" fillId="0" borderId="0" xfId="0" applyNumberFormat="1" applyFont="1" applyProtection="1"/>
    <xf numFmtId="39" fontId="16" fillId="0" borderId="0" xfId="0" applyNumberFormat="1" applyFont="1" applyProtection="1"/>
    <xf numFmtId="164" fontId="9" fillId="0" borderId="0" xfId="0" applyNumberFormat="1" applyFont="1" applyProtection="1"/>
    <xf numFmtId="39" fontId="17" fillId="0" borderId="0" xfId="0" applyNumberFormat="1" applyFont="1" applyAlignment="1" applyProtection="1">
      <alignment horizontal="right"/>
    </xf>
    <xf numFmtId="0" fontId="18" fillId="0" borderId="0" xfId="0" applyFont="1" applyAlignment="1" applyProtection="1">
      <alignment horizontal="right"/>
    </xf>
    <xf numFmtId="164" fontId="18" fillId="0" borderId="0" xfId="0" applyNumberFormat="1" applyFont="1" applyAlignment="1" applyProtection="1">
      <alignment horizontal="right"/>
    </xf>
    <xf numFmtId="37" fontId="13" fillId="0" borderId="0" xfId="0" applyNumberFormat="1" applyFont="1" applyProtection="1"/>
    <xf numFmtId="37" fontId="15" fillId="0" borderId="0" xfId="0" applyNumberFormat="1" applyFont="1" applyProtection="1"/>
    <xf numFmtId="0" fontId="20" fillId="0" borderId="0" xfId="0" applyFont="1"/>
    <xf numFmtId="0" fontId="9" fillId="0" borderId="0" xfId="0" applyFont="1"/>
    <xf numFmtId="0" fontId="22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0" xfId="0" applyFont="1"/>
    <xf numFmtId="0" fontId="23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0" fontId="10" fillId="0" borderId="0" xfId="0" applyFont="1"/>
    <xf numFmtId="0" fontId="7" fillId="0" borderId="0" xfId="0" applyFont="1"/>
    <xf numFmtId="0" fontId="16" fillId="0" borderId="0" xfId="0" applyFont="1"/>
    <xf numFmtId="37" fontId="16" fillId="0" borderId="0" xfId="0" applyNumberFormat="1" applyFont="1" applyProtection="1"/>
    <xf numFmtId="37" fontId="11" fillId="0" borderId="0" xfId="0" applyNumberFormat="1" applyFont="1" applyAlignment="1" applyProtection="1">
      <alignment horizontal="center"/>
    </xf>
    <xf numFmtId="0" fontId="25" fillId="0" borderId="0" xfId="0" applyFont="1"/>
    <xf numFmtId="37" fontId="25" fillId="0" borderId="0" xfId="0" applyNumberFormat="1" applyFont="1" applyProtection="1"/>
    <xf numFmtId="37" fontId="26" fillId="0" borderId="0" xfId="0" applyNumberFormat="1" applyFont="1" applyProtection="1"/>
    <xf numFmtId="37" fontId="24" fillId="0" borderId="0" xfId="0" applyNumberFormat="1" applyFont="1" applyAlignment="1" applyProtection="1">
      <alignment horizontal="right"/>
    </xf>
    <xf numFmtId="0" fontId="17" fillId="0" borderId="0" xfId="0" applyFont="1" applyAlignment="1">
      <alignment horizontal="right"/>
    </xf>
    <xf numFmtId="0" fontId="19" fillId="0" borderId="0" xfId="0" applyFont="1"/>
    <xf numFmtId="0" fontId="0" fillId="0" borderId="0" xfId="0" applyAlignment="1">
      <alignment horizontal="center"/>
    </xf>
    <xf numFmtId="0" fontId="0" fillId="0" borderId="0" xfId="0" applyAlignment="1" applyProtection="1">
      <alignment horizontal="right"/>
    </xf>
    <xf numFmtId="0" fontId="9" fillId="0" borderId="0" xfId="0" applyFont="1" applyAlignment="1" applyProtection="1">
      <alignment horizontal="right"/>
    </xf>
    <xf numFmtId="0" fontId="16" fillId="0" borderId="0" xfId="0" applyFont="1" applyProtection="1"/>
    <xf numFmtId="0" fontId="14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right"/>
    </xf>
    <xf numFmtId="37" fontId="27" fillId="0" borderId="0" xfId="0" applyNumberFormat="1" applyFont="1" applyProtection="1"/>
    <xf numFmtId="0" fontId="29" fillId="0" borderId="0" xfId="0" applyFont="1"/>
    <xf numFmtId="0" fontId="30" fillId="0" borderId="0" xfId="0" applyFont="1"/>
    <xf numFmtId="0" fontId="7" fillId="0" borderId="0" xfId="0" applyFont="1" applyAlignment="1">
      <alignment horizontal="left"/>
    </xf>
    <xf numFmtId="0" fontId="31" fillId="0" borderId="0" xfId="0" applyFont="1" applyAlignment="1">
      <alignment horizontal="left"/>
    </xf>
    <xf numFmtId="37" fontId="31" fillId="0" borderId="0" xfId="0" applyNumberFormat="1" applyFont="1" applyAlignment="1" applyProtection="1">
      <alignment horizontal="left"/>
    </xf>
    <xf numFmtId="0" fontId="32" fillId="0" borderId="0" xfId="0" applyFont="1"/>
    <xf numFmtId="0" fontId="12" fillId="0" borderId="0" xfId="0" applyFont="1" applyAlignment="1">
      <alignment horizontal="center"/>
    </xf>
    <xf numFmtId="37" fontId="13" fillId="0" borderId="0" xfId="0" applyNumberFormat="1" applyFont="1" applyAlignment="1" applyProtection="1">
      <alignment horizontal="center"/>
    </xf>
    <xf numFmtId="164" fontId="4" fillId="0" borderId="0" xfId="0" applyNumberFormat="1" applyFont="1" applyAlignment="1" applyProtection="1">
      <alignment horizontal="center"/>
    </xf>
    <xf numFmtId="0" fontId="17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37" fontId="13" fillId="0" borderId="0" xfId="0" applyNumberFormat="1" applyFont="1" applyAlignment="1" applyProtection="1">
      <alignment horizontal="right"/>
    </xf>
    <xf numFmtId="0" fontId="33" fillId="0" borderId="0" xfId="0" applyFont="1"/>
    <xf numFmtId="37" fontId="28" fillId="0" borderId="0" xfId="0" applyNumberFormat="1" applyFont="1" applyAlignment="1" applyProtection="1">
      <alignment horizontal="right"/>
    </xf>
    <xf numFmtId="37" fontId="17" fillId="0" borderId="0" xfId="0" applyNumberFormat="1" applyFont="1" applyAlignment="1" applyProtection="1">
      <alignment horizontal="right"/>
    </xf>
    <xf numFmtId="0" fontId="27" fillId="0" borderId="0" xfId="0" applyFont="1"/>
    <xf numFmtId="0" fontId="34" fillId="0" borderId="0" xfId="0" applyFont="1" applyProtection="1"/>
    <xf numFmtId="0" fontId="32" fillId="0" borderId="0" xfId="0" applyFont="1" applyProtection="1"/>
    <xf numFmtId="0" fontId="34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right"/>
    </xf>
    <xf numFmtId="0" fontId="43" fillId="0" borderId="0" xfId="0" applyFont="1" applyProtection="1"/>
    <xf numFmtId="0" fontId="27" fillId="0" borderId="0" xfId="0" applyFont="1" applyProtection="1"/>
    <xf numFmtId="37" fontId="36" fillId="0" borderId="0" xfId="0" applyNumberFormat="1" applyFont="1" applyAlignment="1" applyProtection="1">
      <alignment horizontal="center"/>
    </xf>
    <xf numFmtId="0" fontId="43" fillId="0" borderId="0" xfId="0" applyFont="1" applyAlignment="1" applyProtection="1">
      <alignment horizontal="center"/>
    </xf>
    <xf numFmtId="0" fontId="27" fillId="0" borderId="0" xfId="0" applyFont="1" applyAlignment="1" applyProtection="1">
      <alignment horizontal="center"/>
    </xf>
    <xf numFmtId="166" fontId="38" fillId="0" borderId="0" xfId="0" applyNumberFormat="1" applyFont="1" applyAlignment="1" applyProtection="1">
      <alignment horizontal="center"/>
    </xf>
    <xf numFmtId="39" fontId="39" fillId="0" borderId="0" xfId="0" applyNumberFormat="1" applyFont="1" applyAlignment="1" applyProtection="1">
      <alignment horizontal="center"/>
    </xf>
    <xf numFmtId="0" fontId="44" fillId="0" borderId="0" xfId="0" applyFont="1" applyAlignment="1" applyProtection="1">
      <alignment horizontal="right"/>
    </xf>
    <xf numFmtId="0" fontId="14" fillId="0" borderId="0" xfId="0" applyFont="1" applyAlignment="1" applyProtection="1">
      <alignment horizontal="right"/>
    </xf>
    <xf numFmtId="37" fontId="42" fillId="0" borderId="0" xfId="0" applyNumberFormat="1" applyFont="1" applyAlignment="1" applyProtection="1">
      <alignment horizontal="center"/>
    </xf>
    <xf numFmtId="0" fontId="41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34" fillId="0" borderId="0" xfId="0" applyFont="1"/>
    <xf numFmtId="37" fontId="35" fillId="0" borderId="0" xfId="0" applyNumberFormat="1" applyFont="1" applyAlignment="1" applyProtection="1">
      <alignment horizontal="right"/>
    </xf>
    <xf numFmtId="37" fontId="42" fillId="0" borderId="0" xfId="0" applyNumberFormat="1" applyFont="1" applyProtection="1"/>
    <xf numFmtId="37" fontId="40" fillId="0" borderId="0" xfId="0" applyNumberFormat="1" applyFont="1" applyProtection="1"/>
    <xf numFmtId="3" fontId="35" fillId="0" borderId="0" xfId="0" applyNumberFormat="1" applyFont="1" applyProtection="1"/>
    <xf numFmtId="3" fontId="42" fillId="0" borderId="0" xfId="0" applyNumberFormat="1" applyFont="1" applyProtection="1"/>
    <xf numFmtId="3" fontId="40" fillId="0" borderId="0" xfId="0" applyNumberFormat="1" applyFont="1" applyProtection="1"/>
    <xf numFmtId="3" fontId="0" fillId="0" borderId="0" xfId="0" applyNumberFormat="1"/>
    <xf numFmtId="37" fontId="40" fillId="0" borderId="0" xfId="0" applyNumberFormat="1" applyFont="1" applyAlignment="1" applyProtection="1">
      <alignment horizontal="center"/>
    </xf>
    <xf numFmtId="37" fontId="35" fillId="0" borderId="0" xfId="0" applyNumberFormat="1" applyFont="1" applyProtection="1"/>
    <xf numFmtId="37" fontId="40" fillId="2" borderId="0" xfId="0" applyNumberFormat="1" applyFont="1" applyFill="1" applyAlignment="1" applyProtection="1">
      <alignment horizontal="center"/>
      <protection locked="0"/>
    </xf>
    <xf numFmtId="39" fontId="40" fillId="2" borderId="0" xfId="0" applyNumberFormat="1" applyFont="1" applyFill="1" applyAlignment="1" applyProtection="1">
      <alignment horizontal="center"/>
      <protection locked="0"/>
    </xf>
    <xf numFmtId="165" fontId="12" fillId="2" borderId="0" xfId="0" applyNumberFormat="1" applyFont="1" applyFill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164" fontId="5" fillId="0" borderId="0" xfId="0" applyNumberFormat="1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37" fontId="13" fillId="2" borderId="0" xfId="0" applyNumberFormat="1" applyFont="1" applyFill="1" applyAlignment="1" applyProtection="1">
      <alignment horizontal="center"/>
      <protection locked="0"/>
    </xf>
    <xf numFmtId="164" fontId="40" fillId="2" borderId="0" xfId="0" applyNumberFormat="1" applyFont="1" applyFill="1" applyAlignment="1" applyProtection="1">
      <alignment horizontal="center"/>
      <protection locked="0"/>
    </xf>
    <xf numFmtId="37" fontId="40" fillId="2" borderId="0" xfId="0" applyNumberFormat="1" applyFont="1" applyFill="1" applyProtection="1">
      <protection locked="0"/>
    </xf>
    <xf numFmtId="0" fontId="13" fillId="2" borderId="0" xfId="0" applyFont="1" applyFill="1" applyAlignment="1" applyProtection="1">
      <alignment horizontal="center"/>
      <protection locked="0"/>
    </xf>
    <xf numFmtId="0" fontId="20" fillId="0" borderId="0" xfId="0" applyFont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29" fillId="0" borderId="0" xfId="0" applyFont="1" applyProtection="1">
      <protection locked="0"/>
    </xf>
    <xf numFmtId="0" fontId="30" fillId="0" borderId="0" xfId="0" applyFo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37" fontId="7" fillId="0" borderId="0" xfId="0" applyNumberFormat="1" applyFont="1" applyAlignment="1" applyProtection="1">
      <alignment horizontal="left"/>
      <protection locked="0"/>
    </xf>
    <xf numFmtId="164" fontId="40" fillId="0" borderId="0" xfId="0" applyNumberFormat="1" applyFont="1" applyFill="1" applyAlignment="1" applyProtection="1">
      <alignment horizontal="center"/>
    </xf>
    <xf numFmtId="0" fontId="46" fillId="0" borderId="0" xfId="0" applyFont="1"/>
    <xf numFmtId="37" fontId="46" fillId="0" borderId="0" xfId="0" applyNumberFormat="1" applyFont="1"/>
    <xf numFmtId="164" fontId="42" fillId="0" borderId="0" xfId="0" applyNumberFormat="1" applyFont="1" applyAlignment="1" applyProtection="1">
      <alignment horizontal="center"/>
    </xf>
    <xf numFmtId="37" fontId="42" fillId="0" borderId="0" xfId="0" applyNumberFormat="1" applyFont="1" applyAlignment="1" applyProtection="1">
      <alignment horizontal="right"/>
    </xf>
    <xf numFmtId="37" fontId="12" fillId="0" borderId="0" xfId="0" applyNumberFormat="1" applyFont="1" applyAlignment="1" applyProtection="1">
      <alignment horizontal="center"/>
    </xf>
    <xf numFmtId="0" fontId="45" fillId="0" borderId="0" xfId="0" applyFont="1"/>
    <xf numFmtId="38" fontId="42" fillId="0" borderId="0" xfId="0" applyNumberFormat="1" applyFont="1" applyProtection="1"/>
    <xf numFmtId="0" fontId="42" fillId="2" borderId="0" xfId="0" applyFont="1" applyFill="1" applyAlignment="1" applyProtection="1">
      <alignment horizontal="center"/>
      <protection locked="0"/>
    </xf>
    <xf numFmtId="0" fontId="33" fillId="0" borderId="0" xfId="0" applyFont="1" applyProtection="1">
      <protection locked="0"/>
    </xf>
    <xf numFmtId="37" fontId="33" fillId="0" borderId="0" xfId="0" applyNumberFormat="1" applyFont="1" applyProtection="1">
      <protection locked="0"/>
    </xf>
    <xf numFmtId="37" fontId="35" fillId="2" borderId="0" xfId="0" applyNumberFormat="1" applyFont="1" applyFill="1" applyAlignment="1" applyProtection="1">
      <alignment horizontal="center"/>
      <protection locked="0"/>
    </xf>
    <xf numFmtId="165" fontId="0" fillId="2" borderId="0" xfId="0" applyNumberFormat="1" applyFill="1" applyAlignment="1" applyProtection="1">
      <alignment horizontal="center"/>
      <protection locked="0"/>
    </xf>
    <xf numFmtId="166" fontId="40" fillId="2" borderId="0" xfId="0" applyNumberFormat="1" applyFont="1" applyFill="1" applyAlignment="1" applyProtection="1">
      <alignment horizontal="center"/>
      <protection locked="0"/>
    </xf>
    <xf numFmtId="164" fontId="42" fillId="2" borderId="0" xfId="0" applyNumberFormat="1" applyFont="1" applyFill="1" applyAlignment="1" applyProtection="1">
      <alignment horizontal="center"/>
      <protection locked="0"/>
    </xf>
    <xf numFmtId="3" fontId="36" fillId="2" borderId="0" xfId="0" applyNumberFormat="1" applyFont="1" applyFill="1" applyAlignment="1" applyProtection="1">
      <alignment horizontal="center"/>
      <protection locked="0"/>
    </xf>
    <xf numFmtId="0" fontId="37" fillId="2" borderId="0" xfId="0" applyFont="1" applyFill="1" applyAlignment="1" applyProtection="1">
      <alignment horizontal="center"/>
      <protection locked="0"/>
    </xf>
    <xf numFmtId="166" fontId="38" fillId="2" borderId="0" xfId="0" applyNumberFormat="1" applyFont="1" applyFill="1" applyAlignment="1" applyProtection="1">
      <alignment horizontal="center"/>
      <protection locked="0"/>
    </xf>
    <xf numFmtId="166" fontId="39" fillId="2" borderId="0" xfId="0" applyNumberFormat="1" applyFont="1" applyFill="1" applyAlignment="1" applyProtection="1">
      <alignment horizontal="center"/>
      <protection locked="0"/>
    </xf>
    <xf numFmtId="0" fontId="47" fillId="0" borderId="0" xfId="0" applyFont="1" applyAlignment="1" applyProtection="1">
      <alignment horizontal="center"/>
    </xf>
    <xf numFmtId="0" fontId="48" fillId="0" borderId="0" xfId="0" applyFont="1" applyAlignment="1" applyProtection="1">
      <alignment horizontal="center"/>
    </xf>
    <xf numFmtId="0" fontId="44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49" fillId="0" borderId="0" xfId="0" applyFont="1"/>
    <xf numFmtId="5" fontId="13" fillId="2" borderId="0" xfId="0" applyNumberFormat="1" applyFont="1" applyFill="1" applyAlignment="1" applyProtection="1">
      <alignment horizontal="center"/>
      <protection locked="0"/>
    </xf>
    <xf numFmtId="2" fontId="12" fillId="2" borderId="0" xfId="0" applyNumberFormat="1" applyFont="1" applyFill="1" applyAlignment="1" applyProtection="1">
      <alignment horizontal="center"/>
      <protection locked="0"/>
    </xf>
    <xf numFmtId="2" fontId="27" fillId="3" borderId="0" xfId="0" applyNumberFormat="1" applyFont="1" applyFill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27" fillId="0" borderId="0" xfId="0" applyFont="1" applyAlignment="1">
      <alignment horizontal="right"/>
    </xf>
    <xf numFmtId="0" fontId="0" fillId="0" borderId="0" xfId="0" applyAlignment="1">
      <alignment horizontal="centerContinuous"/>
    </xf>
    <xf numFmtId="0" fontId="0" fillId="0" borderId="0" xfId="0" applyAlignment="1" applyProtection="1">
      <protection locked="0"/>
    </xf>
    <xf numFmtId="0" fontId="9" fillId="0" borderId="0" xfId="0" applyFont="1" applyAlignment="1" applyProtection="1"/>
    <xf numFmtId="0" fontId="0" fillId="0" borderId="0" xfId="0" applyAlignment="1" applyProtection="1"/>
    <xf numFmtId="0" fontId="0" fillId="0" borderId="0" xfId="0" applyAlignment="1"/>
    <xf numFmtId="0" fontId="9" fillId="0" borderId="0" xfId="0" applyFont="1" applyAlignment="1">
      <alignment horizontal="right"/>
    </xf>
    <xf numFmtId="0" fontId="6" fillId="0" borderId="0" xfId="0" applyFont="1" applyAlignment="1" applyProtection="1">
      <alignment horizontal="centerContinuous"/>
      <protection locked="0"/>
    </xf>
    <xf numFmtId="0" fontId="0" fillId="0" borderId="0" xfId="0" applyAlignment="1" applyProtection="1">
      <alignment horizontal="centerContinuous"/>
      <protection locked="0"/>
    </xf>
    <xf numFmtId="0" fontId="5" fillId="0" borderId="0" xfId="0" applyFont="1" applyAlignment="1" applyProtection="1">
      <alignment horizontal="centerContinuous"/>
      <protection locked="0"/>
    </xf>
    <xf numFmtId="0" fontId="7" fillId="0" borderId="0" xfId="0" applyFont="1" applyAlignment="1" applyProtection="1">
      <protection locked="0"/>
    </xf>
    <xf numFmtId="0" fontId="17" fillId="0" borderId="0" xfId="0" applyFont="1" applyAlignment="1" applyProtection="1">
      <alignment horizontal="right"/>
    </xf>
    <xf numFmtId="0" fontId="19" fillId="0" borderId="0" xfId="0" applyFont="1" applyAlignment="1" applyProtection="1">
      <alignment horizontal="right"/>
    </xf>
    <xf numFmtId="0" fontId="8" fillId="0" borderId="0" xfId="0" applyFont="1" applyAlignment="1" applyProtection="1"/>
    <xf numFmtId="0" fontId="10" fillId="0" borderId="0" xfId="0" applyFont="1" applyAlignment="1" applyProtection="1"/>
    <xf numFmtId="0" fontId="11" fillId="0" borderId="0" xfId="0" applyFont="1" applyAlignment="1" applyProtection="1"/>
    <xf numFmtId="0" fontId="12" fillId="0" borderId="0" xfId="0" applyFont="1" applyAlignment="1" applyProtection="1"/>
    <xf numFmtId="0" fontId="19" fillId="0" borderId="0" xfId="0" applyFont="1" applyAlignment="1" applyProtection="1"/>
    <xf numFmtId="39" fontId="0" fillId="0" borderId="0" xfId="0" applyNumberFormat="1" applyAlignment="1" applyProtection="1"/>
    <xf numFmtId="0" fontId="5" fillId="0" borderId="0" xfId="0" applyFont="1" applyAlignment="1" applyProtection="1">
      <protection locked="0"/>
    </xf>
    <xf numFmtId="164" fontId="5" fillId="0" borderId="0" xfId="0" applyNumberFormat="1" applyFont="1" applyAlignment="1" applyProtection="1">
      <alignment horizontal="centerContinuous"/>
      <protection locked="0"/>
    </xf>
    <xf numFmtId="0" fontId="5" fillId="0" borderId="0" xfId="0" applyFont="1" applyAlignment="1" applyProtection="1">
      <alignment horizontal="centerContinuous"/>
    </xf>
    <xf numFmtId="37" fontId="7" fillId="0" borderId="0" xfId="0" applyNumberFormat="1" applyFont="1" applyAlignment="1" applyProtection="1">
      <alignment horizontal="centerContinuous"/>
      <protection locked="0"/>
    </xf>
    <xf numFmtId="0" fontId="7" fillId="0" borderId="0" xfId="0" applyFont="1" applyAlignment="1" applyProtection="1">
      <alignment horizontal="centerContinuous"/>
      <protection locked="0"/>
    </xf>
    <xf numFmtId="0" fontId="35" fillId="0" borderId="0" xfId="0" applyFont="1" applyAlignment="1" applyProtection="1">
      <alignment horizontal="centerContinuous"/>
      <protection locked="0"/>
    </xf>
    <xf numFmtId="0" fontId="6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0" fontId="0" fillId="0" borderId="0" xfId="0" applyFont="1" applyAlignment="1">
      <alignment horizontal="right"/>
    </xf>
    <xf numFmtId="0" fontId="0" fillId="4" borderId="0" xfId="0" applyFill="1"/>
    <xf numFmtId="0" fontId="56" fillId="0" borderId="0" xfId="0" applyFont="1"/>
    <xf numFmtId="10" fontId="0" fillId="0" borderId="0" xfId="0" applyNumberFormat="1"/>
    <xf numFmtId="0" fontId="57" fillId="0" borderId="0" xfId="0" applyFont="1"/>
    <xf numFmtId="44" fontId="57" fillId="0" borderId="0" xfId="0" applyNumberFormat="1" applyFont="1"/>
    <xf numFmtId="0" fontId="55" fillId="0" borderId="0" xfId="0" applyFont="1" applyAlignment="1">
      <alignment horizontal="center"/>
    </xf>
    <xf numFmtId="167" fontId="55" fillId="0" borderId="0" xfId="0" applyNumberFormat="1" applyFont="1" applyAlignment="1">
      <alignment horizontal="center"/>
    </xf>
    <xf numFmtId="44" fontId="0" fillId="0" borderId="0" xfId="3" applyFont="1"/>
    <xf numFmtId="44" fontId="58" fillId="0" borderId="0" xfId="3" applyFont="1"/>
    <xf numFmtId="44" fontId="0" fillId="0" borderId="0" xfId="0" applyNumberFormat="1"/>
    <xf numFmtId="0" fontId="51" fillId="0" borderId="0" xfId="0" applyFont="1"/>
    <xf numFmtId="44" fontId="51" fillId="0" borderId="0" xfId="3" applyFont="1"/>
    <xf numFmtId="9" fontId="0" fillId="0" borderId="0" xfId="5" applyFont="1"/>
    <xf numFmtId="0" fontId="52" fillId="0" borderId="0" xfId="0" applyFont="1" applyAlignment="1">
      <alignment horizontal="center"/>
    </xf>
    <xf numFmtId="168" fontId="0" fillId="0" borderId="0" xfId="3" applyNumberFormat="1" applyFont="1"/>
    <xf numFmtId="9" fontId="0" fillId="0" borderId="0" xfId="0" applyNumberFormat="1"/>
    <xf numFmtId="0" fontId="59" fillId="0" borderId="0" xfId="0" applyFont="1" applyAlignment="1">
      <alignment horizontal="center"/>
    </xf>
    <xf numFmtId="0" fontId="60" fillId="0" borderId="0" xfId="0" applyFont="1" applyAlignment="1">
      <alignment horizontal="center"/>
    </xf>
    <xf numFmtId="0" fontId="61" fillId="0" borderId="0" xfId="0" applyNumberFormat="1" applyFont="1" applyAlignment="1">
      <alignment horizontal="center"/>
    </xf>
    <xf numFmtId="14" fontId="62" fillId="0" borderId="0" xfId="0" applyNumberFormat="1" applyFont="1"/>
    <xf numFmtId="0" fontId="62" fillId="0" borderId="0" xfId="0" applyFont="1"/>
    <xf numFmtId="0" fontId="62" fillId="0" borderId="0" xfId="0" applyFont="1" applyFill="1"/>
    <xf numFmtId="1" fontId="63" fillId="0" borderId="0" xfId="0" applyNumberFormat="1" applyFont="1"/>
    <xf numFmtId="1" fontId="64" fillId="0" borderId="0" xfId="0" applyNumberFormat="1" applyFont="1"/>
    <xf numFmtId="0" fontId="62" fillId="0" borderId="0" xfId="0" applyFont="1" applyAlignment="1">
      <alignment horizontal="left"/>
    </xf>
    <xf numFmtId="1" fontId="62" fillId="0" borderId="0" xfId="0" applyNumberFormat="1" applyFont="1"/>
    <xf numFmtId="0" fontId="62" fillId="0" borderId="0" xfId="0" applyFont="1" applyFill="1" applyAlignment="1">
      <alignment horizontal="left"/>
    </xf>
    <xf numFmtId="0" fontId="61" fillId="0" borderId="0" xfId="0" applyFont="1" applyAlignment="1">
      <alignment horizontal="left"/>
    </xf>
    <xf numFmtId="14" fontId="62" fillId="0" borderId="0" xfId="0" applyNumberFormat="1" applyFont="1" applyAlignment="1">
      <alignment horizontal="right"/>
    </xf>
    <xf numFmtId="0" fontId="62" fillId="0" borderId="0" xfId="0" applyNumberFormat="1" applyFont="1"/>
    <xf numFmtId="0" fontId="63" fillId="0" borderId="0" xfId="0" applyFont="1"/>
    <xf numFmtId="0" fontId="53" fillId="0" borderId="0" xfId="0" applyFont="1"/>
    <xf numFmtId="0" fontId="54" fillId="0" borderId="0" xfId="0" applyFont="1"/>
    <xf numFmtId="0" fontId="54" fillId="0" borderId="0" xfId="0" applyFont="1" applyAlignment="1">
      <alignment horizontal="center"/>
    </xf>
    <xf numFmtId="0" fontId="65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14" fontId="61" fillId="0" borderId="0" xfId="0" applyNumberFormat="1" applyFont="1" applyAlignment="1">
      <alignment horizontal="center"/>
    </xf>
    <xf numFmtId="0" fontId="66" fillId="0" borderId="0" xfId="0" applyFont="1"/>
    <xf numFmtId="0" fontId="0" fillId="0" borderId="0" xfId="0"/>
    <xf numFmtId="0" fontId="67" fillId="0" borderId="0" xfId="0" applyFont="1"/>
    <xf numFmtId="169" fontId="67" fillId="0" borderId="1" xfId="0" applyNumberFormat="1" applyFont="1" applyBorder="1" applyAlignment="1">
      <alignment horizontal="center"/>
    </xf>
    <xf numFmtId="0" fontId="67" fillId="0" borderId="1" xfId="0" applyFont="1" applyBorder="1" applyAlignment="1">
      <alignment horizontal="center"/>
    </xf>
    <xf numFmtId="0" fontId="67" fillId="0" borderId="1" xfId="0" applyFont="1" applyBorder="1"/>
    <xf numFmtId="0" fontId="68" fillId="0" borderId="0" xfId="0" applyFont="1"/>
    <xf numFmtId="169" fontId="68" fillId="0" borderId="2" xfId="0" applyNumberFormat="1" applyFont="1" applyBorder="1"/>
    <xf numFmtId="9" fontId="68" fillId="0" borderId="2" xfId="0" applyNumberFormat="1" applyFont="1" applyBorder="1"/>
    <xf numFmtId="0" fontId="69" fillId="0" borderId="2" xfId="0" applyFont="1" applyBorder="1" applyAlignment="1">
      <alignment wrapText="1"/>
    </xf>
    <xf numFmtId="169" fontId="68" fillId="0" borderId="0" xfId="0" applyNumberFormat="1" applyFont="1"/>
    <xf numFmtId="9" fontId="68" fillId="0" borderId="0" xfId="0" applyNumberFormat="1" applyFont="1"/>
    <xf numFmtId="169" fontId="68" fillId="0" borderId="1" xfId="0" applyNumberFormat="1" applyFont="1" applyBorder="1"/>
    <xf numFmtId="9" fontId="68" fillId="0" borderId="1" xfId="0" applyNumberFormat="1" applyFont="1" applyBorder="1"/>
    <xf numFmtId="0" fontId="68" fillId="0" borderId="3" xfId="0" applyFont="1" applyBorder="1"/>
    <xf numFmtId="169" fontId="67" fillId="0" borderId="4" xfId="0" applyNumberFormat="1" applyFont="1" applyBorder="1"/>
    <xf numFmtId="169" fontId="67" fillId="0" borderId="5" xfId="0" applyNumberFormat="1" applyFont="1" applyBorder="1"/>
    <xf numFmtId="9" fontId="67" fillId="0" borderId="6" xfId="0" applyNumberFormat="1" applyFont="1" applyBorder="1"/>
    <xf numFmtId="0" fontId="68" fillId="0" borderId="7" xfId="0" applyFont="1" applyBorder="1"/>
    <xf numFmtId="169" fontId="67" fillId="0" borderId="0" xfId="0" applyNumberFormat="1" applyFont="1" applyAlignment="1">
      <alignment horizontal="center"/>
    </xf>
    <xf numFmtId="169" fontId="68" fillId="5" borderId="0" xfId="0" applyNumberFormat="1" applyFont="1" applyFill="1"/>
    <xf numFmtId="169" fontId="68" fillId="5" borderId="1" xfId="0" applyNumberFormat="1" applyFont="1" applyFill="1" applyBorder="1"/>
    <xf numFmtId="0" fontId="70" fillId="0" borderId="0" xfId="0" applyFont="1"/>
    <xf numFmtId="0" fontId="71" fillId="0" borderId="0" xfId="0" applyFont="1"/>
    <xf numFmtId="0" fontId="70" fillId="0" borderId="0" xfId="0" applyFont="1" applyAlignment="1"/>
  </cellXfs>
  <cellStyles count="7">
    <cellStyle name="blue type" xfId="1" xr:uid="{00000000-0005-0000-0000-000000000000}"/>
    <cellStyle name="Chart Labels" xfId="2" xr:uid="{00000000-0005-0000-0000-000001000000}"/>
    <cellStyle name="Currency" xfId="3" builtinId="4"/>
    <cellStyle name="Heading" xfId="4" xr:uid="{00000000-0005-0000-0000-000003000000}"/>
    <cellStyle name="Normal" xfId="0" builtinId="0"/>
    <cellStyle name="Percent" xfId="5" builtinId="5"/>
    <cellStyle name="red type" xfId="6" xr:uid="{00000000-0005-0000-0000-00000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12</xdr:col>
      <xdr:colOff>324221</xdr:colOff>
      <xdr:row>7</xdr:row>
      <xdr:rowOff>85725</xdr:rowOff>
    </xdr:to>
    <xdr:pic>
      <xdr:nvPicPr>
        <xdr:cNvPr id="2" name="Picture 1" descr="400dpiLogoCropped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23214" y="519545"/>
          <a:ext cx="4530065" cy="16443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2</xdr:row>
      <xdr:rowOff>0</xdr:rowOff>
    </xdr:from>
    <xdr:to>
      <xdr:col>17</xdr:col>
      <xdr:colOff>324221</xdr:colOff>
      <xdr:row>10</xdr:row>
      <xdr:rowOff>60986</xdr:rowOff>
    </xdr:to>
    <xdr:pic>
      <xdr:nvPicPr>
        <xdr:cNvPr id="2" name="Picture 1" descr="400dpiLogoCropped.jp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37370" y="717468"/>
          <a:ext cx="4530065" cy="16443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12</xdr:col>
      <xdr:colOff>720065</xdr:colOff>
      <xdr:row>10</xdr:row>
      <xdr:rowOff>110837</xdr:rowOff>
    </xdr:to>
    <xdr:pic>
      <xdr:nvPicPr>
        <xdr:cNvPr id="2" name="Picture 1" descr="400dpiLogoCropped.jp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67425" y="485775"/>
          <a:ext cx="4530065" cy="16443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3</xdr:row>
      <xdr:rowOff>0</xdr:rowOff>
    </xdr:from>
    <xdr:to>
      <xdr:col>16</xdr:col>
      <xdr:colOff>720065</xdr:colOff>
      <xdr:row>11</xdr:row>
      <xdr:rowOff>63212</xdr:rowOff>
    </xdr:to>
    <xdr:pic>
      <xdr:nvPicPr>
        <xdr:cNvPr id="2" name="Picture 1" descr="400dpiLogoCropped.jpg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67750" y="571500"/>
          <a:ext cx="4530065" cy="16443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</xdr:row>
      <xdr:rowOff>0</xdr:rowOff>
    </xdr:from>
    <xdr:to>
      <xdr:col>11</xdr:col>
      <xdr:colOff>720065</xdr:colOff>
      <xdr:row>11</xdr:row>
      <xdr:rowOff>110837</xdr:rowOff>
    </xdr:to>
    <xdr:pic>
      <xdr:nvPicPr>
        <xdr:cNvPr id="2" name="Picture 1" descr="400dpiLogoCropped.jpg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0" y="676275"/>
          <a:ext cx="4530065" cy="16443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</xdr:row>
      <xdr:rowOff>0</xdr:rowOff>
    </xdr:from>
    <xdr:to>
      <xdr:col>15</xdr:col>
      <xdr:colOff>720065</xdr:colOff>
      <xdr:row>9</xdr:row>
      <xdr:rowOff>82262</xdr:rowOff>
    </xdr:to>
    <xdr:pic>
      <xdr:nvPicPr>
        <xdr:cNvPr id="2" name="Picture 1" descr="400dpiLogoCropped.jp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0" y="523875"/>
          <a:ext cx="4530065" cy="16443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1257301</xdr:colOff>
      <xdr:row>0</xdr:row>
      <xdr:rowOff>83820</xdr:rowOff>
    </xdr:from>
    <xdr:to>
      <xdr:col>4</xdr:col>
      <xdr:colOff>3914789</xdr:colOff>
      <xdr:row>5</xdr:row>
      <xdr:rowOff>76200</xdr:rowOff>
    </xdr:to>
    <xdr:pic>
      <xdr:nvPicPr>
        <xdr:cNvPr id="2" name="Picture 1" descr="400dpiLogoCropped.jpg">
          <a:extLst>
            <a:ext uri="{FF2B5EF4-FFF2-40B4-BE49-F238E27FC236}">
              <a16:creationId xmlns:a16="http://schemas.microsoft.com/office/drawing/2014/main" id="{BB48261C-3AD0-47AB-AFB3-B181E01FEB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28361" y="83820"/>
          <a:ext cx="2657488" cy="998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571500</xdr:colOff>
      <xdr:row>1</xdr:row>
      <xdr:rowOff>38100</xdr:rowOff>
    </xdr:from>
    <xdr:to>
      <xdr:col>12</xdr:col>
      <xdr:colOff>314325</xdr:colOff>
      <xdr:row>7</xdr:row>
      <xdr:rowOff>123825</xdr:rowOff>
    </xdr:to>
    <xdr:pic>
      <xdr:nvPicPr>
        <xdr:cNvPr id="1026" name="Picture 1" descr="400dpiLogoCropped.jpg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0" y="552450"/>
          <a:ext cx="4514850" cy="1657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</xdr:row>
      <xdr:rowOff>0</xdr:rowOff>
    </xdr:from>
    <xdr:to>
      <xdr:col>13</xdr:col>
      <xdr:colOff>324221</xdr:colOff>
      <xdr:row>6</xdr:row>
      <xdr:rowOff>122836</xdr:rowOff>
    </xdr:to>
    <xdr:pic>
      <xdr:nvPicPr>
        <xdr:cNvPr id="2" name="Picture 1" descr="400dpiLogoCropped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90162" y="185552"/>
          <a:ext cx="4530065" cy="16443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8</xdr:row>
      <xdr:rowOff>0</xdr:rowOff>
    </xdr:from>
    <xdr:to>
      <xdr:col>11</xdr:col>
      <xdr:colOff>324221</xdr:colOff>
      <xdr:row>16</xdr:row>
      <xdr:rowOff>36245</xdr:rowOff>
    </xdr:to>
    <xdr:pic>
      <xdr:nvPicPr>
        <xdr:cNvPr id="2" name="Picture 1" descr="400dpiLogoCropped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76851" y="2263734"/>
          <a:ext cx="4530065" cy="16443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</xdr:row>
      <xdr:rowOff>0</xdr:rowOff>
    </xdr:from>
    <xdr:to>
      <xdr:col>14</xdr:col>
      <xdr:colOff>324220</xdr:colOff>
      <xdr:row>9</xdr:row>
      <xdr:rowOff>159946</xdr:rowOff>
    </xdr:to>
    <xdr:pic>
      <xdr:nvPicPr>
        <xdr:cNvPr id="2" name="Picture 1" descr="400dpiLogoCropped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58149" y="519545"/>
          <a:ext cx="4530065" cy="16443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</xdr:row>
      <xdr:rowOff>0</xdr:rowOff>
    </xdr:from>
    <xdr:to>
      <xdr:col>14</xdr:col>
      <xdr:colOff>324221</xdr:colOff>
      <xdr:row>8</xdr:row>
      <xdr:rowOff>122836</xdr:rowOff>
    </xdr:to>
    <xdr:pic>
      <xdr:nvPicPr>
        <xdr:cNvPr id="2" name="Picture 1" descr="400dpiLogoCropped.jp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97338" y="519545"/>
          <a:ext cx="4530065" cy="16443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</xdr:row>
      <xdr:rowOff>0</xdr:rowOff>
    </xdr:from>
    <xdr:to>
      <xdr:col>14</xdr:col>
      <xdr:colOff>324221</xdr:colOff>
      <xdr:row>8</xdr:row>
      <xdr:rowOff>122836</xdr:rowOff>
    </xdr:to>
    <xdr:pic>
      <xdr:nvPicPr>
        <xdr:cNvPr id="2" name="Picture 1" descr="400dpiLogoCropped.jp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69481" y="519545"/>
          <a:ext cx="4530065" cy="16443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</xdr:row>
      <xdr:rowOff>0</xdr:rowOff>
    </xdr:from>
    <xdr:to>
      <xdr:col>14</xdr:col>
      <xdr:colOff>720065</xdr:colOff>
      <xdr:row>8</xdr:row>
      <xdr:rowOff>209262</xdr:rowOff>
    </xdr:to>
    <xdr:pic>
      <xdr:nvPicPr>
        <xdr:cNvPr id="2" name="Picture 1" descr="400dpiLogoCropped.jp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05700" y="520700"/>
          <a:ext cx="4530065" cy="16443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24741</xdr:colOff>
      <xdr:row>0</xdr:row>
      <xdr:rowOff>507175</xdr:rowOff>
    </xdr:from>
    <xdr:to>
      <xdr:col>16</xdr:col>
      <xdr:colOff>348962</xdr:colOff>
      <xdr:row>9</xdr:row>
      <xdr:rowOff>48615</xdr:rowOff>
    </xdr:to>
    <xdr:pic>
      <xdr:nvPicPr>
        <xdr:cNvPr id="2" name="Picture 1" descr="400dpiLogoCropped.jp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94124" y="507175"/>
          <a:ext cx="4530065" cy="16443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IU81"/>
  <sheetViews>
    <sheetView tabSelected="1" defaultGridColor="0" colorId="23" zoomScale="77" workbookViewId="0">
      <selection activeCell="B5" sqref="B5"/>
    </sheetView>
  </sheetViews>
  <sheetFormatPr defaultColWidth="9.81640625" defaultRowHeight="15"/>
  <cols>
    <col min="1" max="1" width="11.54296875" style="150" customWidth="1"/>
    <col min="2" max="5" width="10.81640625" style="7" customWidth="1"/>
    <col min="6" max="6" width="6.81640625" style="1" customWidth="1"/>
    <col min="7" max="7" width="9.81640625" style="2"/>
  </cols>
  <sheetData>
    <row r="1" spans="1:255" ht="40.200000000000003">
      <c r="A1" s="153" t="s">
        <v>0</v>
      </c>
      <c r="B1" s="154"/>
      <c r="C1" s="147"/>
      <c r="D1" s="155"/>
      <c r="E1" s="155"/>
      <c r="F1" s="104"/>
      <c r="G1" s="106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</row>
    <row r="2" spans="1:255" ht="39.6">
      <c r="A2" s="156" t="s">
        <v>1</v>
      </c>
      <c r="B2" s="151"/>
      <c r="C2" s="151"/>
      <c r="D2" s="148"/>
      <c r="E2" s="165"/>
      <c r="F2" s="155"/>
      <c r="G2" s="166"/>
      <c r="H2" s="167"/>
      <c r="I2" s="167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</row>
    <row r="3" spans="1:255" ht="22.8">
      <c r="A3" s="159"/>
      <c r="B3" s="4"/>
      <c r="C3" s="5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5"/>
    </row>
    <row r="4" spans="1:255" ht="15.6">
      <c r="A4" s="160"/>
      <c r="B4" s="9" t="s">
        <v>2</v>
      </c>
      <c r="C4" s="10"/>
      <c r="D4" s="9" t="s">
        <v>3</v>
      </c>
      <c r="E4" s="8"/>
      <c r="G4" s="11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</row>
    <row r="5" spans="1:255">
      <c r="B5" s="142">
        <v>60000</v>
      </c>
      <c r="C5" s="13"/>
      <c r="D5" s="132">
        <v>6</v>
      </c>
      <c r="E5" s="1"/>
    </row>
    <row r="6" spans="1:255">
      <c r="B6" s="12"/>
      <c r="C6" s="13"/>
      <c r="D6" s="13"/>
    </row>
    <row r="7" spans="1:255" ht="15.6">
      <c r="A7" s="161"/>
      <c r="B7" s="14" t="s">
        <v>4</v>
      </c>
      <c r="C7" s="14"/>
      <c r="D7" s="14" t="s">
        <v>5</v>
      </c>
      <c r="E7" s="15"/>
      <c r="F7" s="8"/>
      <c r="G7" s="11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  <c r="IU7" s="8"/>
    </row>
    <row r="8" spans="1:255">
      <c r="A8" s="162"/>
      <c r="B8" s="108">
        <v>8000</v>
      </c>
      <c r="C8" s="17"/>
      <c r="D8" s="108">
        <v>20</v>
      </c>
      <c r="E8" s="18"/>
    </row>
    <row r="9" spans="1:255">
      <c r="A9" s="162"/>
      <c r="B9" s="19"/>
      <c r="C9" s="17"/>
      <c r="D9" s="1"/>
      <c r="E9" s="18"/>
    </row>
    <row r="10" spans="1:255" ht="15.6">
      <c r="A10" s="161"/>
      <c r="B10" s="9" t="s">
        <v>6</v>
      </c>
      <c r="C10" s="14"/>
      <c r="D10" s="20" t="s">
        <v>7</v>
      </c>
      <c r="E10" s="15"/>
      <c r="F10" s="8"/>
      <c r="G10" s="11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  <c r="IU10" s="8"/>
    </row>
    <row r="11" spans="1:255">
      <c r="A11" s="162"/>
      <c r="B11" s="109">
        <v>0</v>
      </c>
      <c r="C11" s="17"/>
      <c r="D11" s="109">
        <v>0</v>
      </c>
      <c r="E11" s="18"/>
    </row>
    <row r="12" spans="1:255" ht="22.8">
      <c r="A12" s="149"/>
      <c r="B12" s="21"/>
      <c r="C12" s="22"/>
      <c r="D12" s="21"/>
      <c r="E12" s="21"/>
      <c r="F12" s="5"/>
      <c r="G12" s="23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</row>
    <row r="13" spans="1:255" ht="17.399999999999999">
      <c r="A13" s="157" t="s">
        <v>8</v>
      </c>
      <c r="B13" s="24" t="s">
        <v>9</v>
      </c>
      <c r="C13" s="24" t="s">
        <v>10</v>
      </c>
      <c r="D13" s="24" t="s">
        <v>11</v>
      </c>
      <c r="E13" s="24" t="s">
        <v>12</v>
      </c>
      <c r="F13" s="25"/>
      <c r="G13" s="26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  <c r="EN13" s="25"/>
      <c r="EO13" s="25"/>
      <c r="EP13" s="25"/>
      <c r="EQ13" s="25"/>
      <c r="ER13" s="25"/>
      <c r="ES13" s="25"/>
      <c r="ET13" s="25"/>
      <c r="EU13" s="25"/>
      <c r="EV13" s="25"/>
      <c r="EW13" s="25"/>
      <c r="EX13" s="25"/>
      <c r="EY13" s="25"/>
      <c r="EZ13" s="25"/>
      <c r="FA13" s="25"/>
      <c r="FB13" s="25"/>
      <c r="FC13" s="25"/>
      <c r="FD13" s="25"/>
      <c r="FE13" s="25"/>
      <c r="FF13" s="25"/>
      <c r="FG13" s="25"/>
      <c r="FH13" s="25"/>
      <c r="FI13" s="25"/>
      <c r="FJ13" s="25"/>
      <c r="FK13" s="25"/>
      <c r="FL13" s="25"/>
      <c r="FM13" s="25"/>
      <c r="FN13" s="25"/>
      <c r="FO13" s="25"/>
      <c r="FP13" s="25"/>
      <c r="FQ13" s="25"/>
      <c r="FR13" s="25"/>
      <c r="FS13" s="25"/>
      <c r="FT13" s="25"/>
      <c r="FU13" s="25"/>
      <c r="FV13" s="25"/>
      <c r="FW13" s="25"/>
      <c r="FX13" s="25"/>
      <c r="FY13" s="25"/>
      <c r="FZ13" s="25"/>
      <c r="GA13" s="25"/>
      <c r="GB13" s="25"/>
      <c r="GC13" s="25"/>
      <c r="GD13" s="25"/>
      <c r="GE13" s="25"/>
      <c r="GF13" s="25"/>
      <c r="GG13" s="25"/>
      <c r="GH13" s="25"/>
      <c r="GI13" s="25"/>
      <c r="GJ13" s="25"/>
      <c r="GK13" s="25"/>
      <c r="GL13" s="25"/>
      <c r="GM13" s="25"/>
      <c r="GN13" s="25"/>
      <c r="GO13" s="25"/>
      <c r="GP13" s="25"/>
      <c r="GQ13" s="25"/>
      <c r="GR13" s="25"/>
      <c r="GS13" s="25"/>
      <c r="GT13" s="25"/>
      <c r="GU13" s="25"/>
      <c r="GV13" s="25"/>
      <c r="GW13" s="25"/>
      <c r="GX13" s="25"/>
      <c r="GY13" s="25"/>
      <c r="GZ13" s="25"/>
      <c r="HA13" s="25"/>
      <c r="HB13" s="25"/>
      <c r="HC13" s="25"/>
      <c r="HD13" s="25"/>
      <c r="HE13" s="25"/>
      <c r="HF13" s="25"/>
      <c r="HG13" s="25"/>
      <c r="HH13" s="25"/>
      <c r="HI13" s="25"/>
      <c r="HJ13" s="25"/>
      <c r="HK13" s="25"/>
      <c r="HL13" s="25"/>
      <c r="HM13" s="25"/>
      <c r="HN13" s="25"/>
      <c r="HO13" s="25"/>
      <c r="HP13" s="25"/>
      <c r="HQ13" s="25"/>
      <c r="HR13" s="25"/>
      <c r="HS13" s="25"/>
      <c r="HT13" s="25"/>
      <c r="HU13" s="25"/>
      <c r="HV13" s="25"/>
      <c r="HW13" s="25"/>
      <c r="HX13" s="25"/>
      <c r="HY13" s="25"/>
      <c r="HZ13" s="25"/>
      <c r="IA13" s="25"/>
      <c r="IB13" s="25"/>
      <c r="IC13" s="25"/>
      <c r="ID13" s="25"/>
      <c r="IE13" s="25"/>
      <c r="IF13" s="25"/>
      <c r="IG13" s="25"/>
      <c r="IH13" s="25"/>
      <c r="II13" s="25"/>
      <c r="IJ13" s="25"/>
      <c r="IK13" s="25"/>
      <c r="IL13" s="25"/>
      <c r="IM13" s="25"/>
      <c r="IN13" s="25"/>
      <c r="IO13" s="25"/>
      <c r="IP13" s="25"/>
      <c r="IQ13" s="25"/>
      <c r="IR13" s="25"/>
      <c r="IS13" s="25"/>
      <c r="IT13" s="25"/>
    </row>
    <row r="14" spans="1:255" ht="15.6">
      <c r="A14" s="158">
        <f>IF($D$8=0," ",1)</f>
        <v>1</v>
      </c>
      <c r="B14" s="27">
        <f>IF(+B5+B8=0," ",+B5+B8)</f>
        <v>68000</v>
      </c>
      <c r="C14" s="91">
        <f>IF(+B14*($D$5/100)=0," ",+B14*($D$5/100))</f>
        <v>4080</v>
      </c>
      <c r="D14" s="92" t="str">
        <f>IF(+C14*($B$11/100)=0," ",C14*($B11/100))</f>
        <v xml:space="preserve"> </v>
      </c>
      <c r="E14" s="92">
        <f>IF(A14=" "," ",(IF(A14=$D$8+1,SUM(E13:$E$14),FV($D$11/100,$D$8-A14,0,-D14,0))))</f>
        <v>0</v>
      </c>
      <c r="F14"/>
      <c r="G14"/>
    </row>
    <row r="15" spans="1:255" ht="15.6">
      <c r="A15" s="158">
        <f t="shared" ref="A15:A46" si="0">IF(A14=" "," ",IF(A14="Totals"," ",IF(A14=$D$8,"Totals",IF(A14&lt;$D$8,A14+1," "))))</f>
        <v>2</v>
      </c>
      <c r="B15" s="27">
        <f>IF(+A15="Totals",+B14+C14,IF(+A14="Totals"," ",IF(+A14=" "," ",+B14+C14+$B$8)))</f>
        <v>80080</v>
      </c>
      <c r="C15" s="91">
        <f>IF(A15="Totals",SUM($C$14),IF(A14="Totals"," ",IF(A14=" "," ",+B15*($D$5/100))))</f>
        <v>4804.8</v>
      </c>
      <c r="D15" s="92">
        <f>IF(A15="Totals",SUM($D$14),IF(A14="Totals"," ",IF(A14=" "," ",C15*($B$11/100))))</f>
        <v>0</v>
      </c>
      <c r="E15" s="92">
        <f>IF(A15=" "," ",(IF(A15="Totals",SUM(E$14:$E14),FV($D$11/100,$D$8-A15,0,-D15,0))))</f>
        <v>0</v>
      </c>
    </row>
    <row r="16" spans="1:255" ht="15.6">
      <c r="A16" s="158">
        <f t="shared" si="0"/>
        <v>3</v>
      </c>
      <c r="B16" s="27">
        <f t="shared" ref="B16:B31" si="1">IF(+A16="Totals",+B15+C15,IF(+A15="Totals"," ",IF(+A15=" "," ",+B15+C15+$B$8)))</f>
        <v>92884.800000000003</v>
      </c>
      <c r="C16" s="91">
        <f>IF(A16="Totals",SUM(C14:$C$15),IF(A15="Totals"," ",IF(A15=" "," ",+B16*($D$5/100))))</f>
        <v>5573.0879999999997</v>
      </c>
      <c r="D16" s="92">
        <f>IF(A16="Totals",SUM(D14:$D$15),IF(A15="Totals"," ",IF(A15=" "," ",C16*($B$11/100))))</f>
        <v>0</v>
      </c>
      <c r="E16" s="92">
        <f>IF(A16=" "," ",(IF(A16="Totals",SUM(E$14:$E15),FV($D$11/100,$D$8-A16,0,-D16,0))))</f>
        <v>0</v>
      </c>
    </row>
    <row r="17" spans="1:5" ht="15.6">
      <c r="A17" s="158">
        <f t="shared" si="0"/>
        <v>4</v>
      </c>
      <c r="B17" s="27">
        <f t="shared" si="1"/>
        <v>106457.88800000001</v>
      </c>
      <c r="C17" s="91">
        <f>IF(A17="Totals",SUM(C14:$C$16),IF(A16="Totals"," ",IF(A16=" "," ",+B17*($D$5/100))))</f>
        <v>6387.4732800000002</v>
      </c>
      <c r="D17" s="92">
        <f>IF(A17="Totals",SUM(D14:$D$16),IF(A16="Totals"," ",IF(A16=" "," ",C17*($B$11/100))))</f>
        <v>0</v>
      </c>
      <c r="E17" s="92">
        <f>IF(A17=" "," ",(IF(A17="Totals",SUM(E$14:$E16),FV($D$11/100,$D$8-A17,0,-D17,0))))</f>
        <v>0</v>
      </c>
    </row>
    <row r="18" spans="1:5" ht="15.6">
      <c r="A18" s="158">
        <f t="shared" si="0"/>
        <v>5</v>
      </c>
      <c r="B18" s="27">
        <f t="shared" si="1"/>
        <v>120845.36128000001</v>
      </c>
      <c r="C18" s="91">
        <f>IF(A18="Totals",SUM(C14:$C$17),IF(A17="Totals"," ",IF(A17=" "," ",+B18*($D$5/100))))</f>
        <v>7250.7216768000008</v>
      </c>
      <c r="D18" s="92">
        <f>IF(A18="Totals",SUM(D14:$D$17),IF(A17="Totals"," ",IF(A17=" "," ",C18*($B$11/100))))</f>
        <v>0</v>
      </c>
      <c r="E18" s="92">
        <f>IF(A18=" "," ",(IF(A18="Totals",SUM(E$14:$E17),FV($D$11/100,$D$8-A18,0,-D18,0))))</f>
        <v>0</v>
      </c>
    </row>
    <row r="19" spans="1:5" ht="15.6">
      <c r="A19" s="158">
        <f t="shared" si="0"/>
        <v>6</v>
      </c>
      <c r="B19" s="27">
        <f t="shared" si="1"/>
        <v>136096.0829568</v>
      </c>
      <c r="C19" s="91">
        <f>IF(A19="Totals",SUM(C14:$C$18),IF(A18="Totals"," ",IF(A18=" "," ",+B19*($D$5/100))))</f>
        <v>8165.764977408</v>
      </c>
      <c r="D19" s="92">
        <f>IF(A19="Totals",SUM(D14:$D$18),IF(A18="Totals"," ",IF(A18=" "," ",C19*($B$11/100))))</f>
        <v>0</v>
      </c>
      <c r="E19" s="92">
        <f>IF(A19=" "," ",(IF(A19="Totals",SUM(E$14:$E18),FV($D$11/100,$D$8-A19,0,-D19,0))))</f>
        <v>0</v>
      </c>
    </row>
    <row r="20" spans="1:5" ht="15.6">
      <c r="A20" s="158">
        <f t="shared" si="0"/>
        <v>7</v>
      </c>
      <c r="B20" s="27">
        <f t="shared" si="1"/>
        <v>152261.847934208</v>
      </c>
      <c r="C20" s="91">
        <f>IF(A20="Totals",SUM(C14:$C$19),IF(A19="Totals"," ",IF(A19=" "," ",+B20*($D$5/100))))</f>
        <v>9135.7108760524789</v>
      </c>
      <c r="D20" s="92">
        <f>IF(A20="Totals",SUM(D14:$D$19),IF(A19="Totals"," ",IF(A19=" "," ",C20*($B$11/100))))</f>
        <v>0</v>
      </c>
      <c r="E20" s="92">
        <f>IF(A20=" "," ",(IF(A20="Totals",SUM(E$14:$E19),FV($D$11/100,$D$8-A20,0,-D20,0))))</f>
        <v>0</v>
      </c>
    </row>
    <row r="21" spans="1:5" ht="15.6">
      <c r="A21" s="158">
        <f t="shared" si="0"/>
        <v>8</v>
      </c>
      <c r="B21" s="27">
        <f t="shared" si="1"/>
        <v>169397.55881026047</v>
      </c>
      <c r="C21" s="91">
        <f>IF(A21="Totals",SUM(C14:$C$20),IF(A20="Totals"," ",IF(A20=" "," ",+B21*($D$5/100))))</f>
        <v>10163.853528615628</v>
      </c>
      <c r="D21" s="92">
        <f>IF(A21="Totals",SUM(D14:$D$20),IF(A20="Totals"," ",IF(A20=" "," ",C21*($B$11/100))))</f>
        <v>0</v>
      </c>
      <c r="E21" s="92">
        <f>IF(A21=" "," ",(IF(A21="Totals",SUM(E$14:$E20),FV($D$11/100,$D$8-A21,0,-D21,0))))</f>
        <v>0</v>
      </c>
    </row>
    <row r="22" spans="1:5" ht="15.6">
      <c r="A22" s="158">
        <f t="shared" si="0"/>
        <v>9</v>
      </c>
      <c r="B22" s="27">
        <f t="shared" si="1"/>
        <v>187561.41233887611</v>
      </c>
      <c r="C22" s="91">
        <f>IF(A22="Totals",SUM(C14:$C$21),IF(A21="Totals"," ",IF(A21=" "," ",+B22*($D$5/100))))</f>
        <v>11253.684740332566</v>
      </c>
      <c r="D22" s="92">
        <f>IF(A22="Totals",SUM(D14:$D$21),IF(A21="Totals"," ",IF(A21=" "," ",C22*($B$11/100))))</f>
        <v>0</v>
      </c>
      <c r="E22" s="92">
        <f>IF(A22=" "," ",(IF(A22="Totals",SUM(E$14:$E21),FV($D$11/100,$D$8-A22,0,-D22,0))))</f>
        <v>0</v>
      </c>
    </row>
    <row r="23" spans="1:5" ht="15.6">
      <c r="A23" s="158">
        <f t="shared" si="0"/>
        <v>10</v>
      </c>
      <c r="B23" s="27">
        <f t="shared" si="1"/>
        <v>206815.09707920867</v>
      </c>
      <c r="C23" s="91">
        <f>IF(A23="Totals",SUM(C14:$C$22),IF(A22="Totals"," ",IF(A22=" "," ",+B23*($D$5/100))))</f>
        <v>12408.905824752521</v>
      </c>
      <c r="D23" s="92">
        <f>IF(A23="Totals",SUM(D14:$D$22),IF(A22="Totals"," ",IF(A22=" "," ",C23*($B$11/100))))</f>
        <v>0</v>
      </c>
      <c r="E23" s="92">
        <f>IF(A23=" "," ",(IF(A23="Totals",SUM(E$14:$E22),FV($D$11/100,$D$8-A23,0,-D23,0))))</f>
        <v>0</v>
      </c>
    </row>
    <row r="24" spans="1:5" ht="15.6">
      <c r="A24" s="158">
        <f t="shared" si="0"/>
        <v>11</v>
      </c>
      <c r="B24" s="27">
        <f t="shared" si="1"/>
        <v>227224.0029039612</v>
      </c>
      <c r="C24" s="91">
        <f>IF(A24="Totals",SUM(C14:$C$23),IF(A23="Totals"," ",IF(A23=" "," ",+B24*($D$5/100))))</f>
        <v>13633.440174237672</v>
      </c>
      <c r="D24" s="92">
        <f>IF(A24="Totals",SUM(D14:$D$23),IF(A23="Totals"," ",IF(A23=" "," ",C24*($B$11/100))))</f>
        <v>0</v>
      </c>
      <c r="E24" s="92">
        <f>IF(A24=" "," ",(IF(A24="Totals",SUM(E$14:$E23),FV($D$11/100,$D$8-A24,0,-D24,0))))</f>
        <v>0</v>
      </c>
    </row>
    <row r="25" spans="1:5" ht="15.6">
      <c r="A25" s="158">
        <f t="shared" si="0"/>
        <v>12</v>
      </c>
      <c r="B25" s="27">
        <f t="shared" si="1"/>
        <v>248857.44307819888</v>
      </c>
      <c r="C25" s="91">
        <f>IF(A25="Totals",SUM(C14:$C$24),IF(A24="Totals"," ",IF(A24=" "," ",+B25*($D$5/100))))</f>
        <v>14931.446584691932</v>
      </c>
      <c r="D25" s="92">
        <f>IF(A25="Totals",SUM(D14:$D$24),IF(A24="Totals"," ",IF(A24=" "," ",C25*($B$11/100))))</f>
        <v>0</v>
      </c>
      <c r="E25" s="92">
        <f>IF(A25=" "," ",(IF(A25="Totals",SUM(E$14:$E24),FV($D$11/100,$D$8-A25,0,-D25,0))))</f>
        <v>0</v>
      </c>
    </row>
    <row r="26" spans="1:5" ht="15.6">
      <c r="A26" s="158">
        <f t="shared" si="0"/>
        <v>13</v>
      </c>
      <c r="B26" s="27">
        <f t="shared" si="1"/>
        <v>271788.88966289081</v>
      </c>
      <c r="C26" s="91">
        <f>IF(A26="Totals",SUM(C14:$C$25),IF(A25="Totals"," ",IF(A25=" "," ",+B26*($D$5/100))))</f>
        <v>16307.333379773449</v>
      </c>
      <c r="D26" s="92">
        <f>IF(A26="Totals",SUM(D14:$D$25),IF(A25="Totals"," ",IF(A25=" "," ",C26*($B$11/100))))</f>
        <v>0</v>
      </c>
      <c r="E26" s="92">
        <f>IF(A26=" "," ",(IF(A26="Totals",SUM(E$14:$E25),FV($D$11/100,$D$8-A26,0,-D26,0))))</f>
        <v>0</v>
      </c>
    </row>
    <row r="27" spans="1:5" ht="15.6">
      <c r="A27" s="158">
        <f t="shared" si="0"/>
        <v>14</v>
      </c>
      <c r="B27" s="27">
        <f t="shared" si="1"/>
        <v>296096.22304266423</v>
      </c>
      <c r="C27" s="91">
        <f>IF(A27="Totals",SUM(C14:$C$26),IF(A26="Totals"," ",IF(A26=" "," ",+B27*($D$5/100))))</f>
        <v>17765.773382559852</v>
      </c>
      <c r="D27" s="92">
        <f>IF(A27="Totals",SUM(D14:$D$26),IF(A26="Totals"," ",IF(A26=" "," ",C27*($B$11/100))))</f>
        <v>0</v>
      </c>
      <c r="E27" s="92">
        <f>IF(A27=" "," ",(IF(A27="Totals",SUM(E$14:$E26),FV($D$11/100,$D$8-A27,0,-D27,0))))</f>
        <v>0</v>
      </c>
    </row>
    <row r="28" spans="1:5" ht="15.6">
      <c r="A28" s="158">
        <f t="shared" si="0"/>
        <v>15</v>
      </c>
      <c r="B28" s="27">
        <f t="shared" si="1"/>
        <v>321861.99642522406</v>
      </c>
      <c r="C28" s="91">
        <f>IF(A28="Totals",SUM(C14:$C$27),IF(A27="Totals"," ",IF(A27=" "," ",+B28*($D$5/100))))</f>
        <v>19311.719785513444</v>
      </c>
      <c r="D28" s="92">
        <f>IF(A28="Totals",SUM(D14:$D$27),IF(A27="Totals"," ",IF(A27=" "," ",C28*($B$11/100))))</f>
        <v>0</v>
      </c>
      <c r="E28" s="92">
        <f>IF(A28=" "," ",(IF(A28="Totals",SUM(E$14:$E27),FV($D$11/100,$D$8-A28,0,-D28,0))))</f>
        <v>0</v>
      </c>
    </row>
    <row r="29" spans="1:5" ht="15.6">
      <c r="A29" s="158">
        <f t="shared" si="0"/>
        <v>16</v>
      </c>
      <c r="B29" s="27">
        <f t="shared" si="1"/>
        <v>349173.71621073748</v>
      </c>
      <c r="C29" s="91">
        <f>IF(A29="Totals",SUM(C14:$C$28),IF(A28="Totals"," ",IF(A28=" "," ",+B29*($D$5/100))))</f>
        <v>20950.422972644246</v>
      </c>
      <c r="D29" s="92">
        <f>IF(A29="Totals",SUM(D14:$D$28),IF(A28="Totals"," ",IF(A28=" "," ",C29*($B$11/100))))</f>
        <v>0</v>
      </c>
      <c r="E29" s="92">
        <f>IF(A29=" "," ",(IF(A29="Totals",SUM(E$14:$E28),FV($D$11/100,$D$8-A29,0,-D29,0))))</f>
        <v>0</v>
      </c>
    </row>
    <row r="30" spans="1:5" ht="15.6">
      <c r="A30" s="158">
        <f t="shared" si="0"/>
        <v>17</v>
      </c>
      <c r="B30" s="27">
        <f t="shared" si="1"/>
        <v>378124.13918338175</v>
      </c>
      <c r="C30" s="91">
        <f>IF(A30="Totals",SUM(C14:$C$29),IF(A29="Totals"," ",IF(A29=" "," ",+B30*($D$5/100))))</f>
        <v>22687.448351002902</v>
      </c>
      <c r="D30" s="92">
        <f>IF(A30="Totals",SUM(D14:$D$29),IF(A29="Totals"," ",IF(A29=" "," ",C30*($B$11/100))))</f>
        <v>0</v>
      </c>
      <c r="E30" s="92">
        <f>IF(A30=" "," ",(IF(A30="Totals",SUM(E$14:$E29),FV($D$11/100,$D$8-A30,0,-D30,0))))</f>
        <v>0</v>
      </c>
    </row>
    <row r="31" spans="1:5" ht="15.6">
      <c r="A31" s="158">
        <f t="shared" si="0"/>
        <v>18</v>
      </c>
      <c r="B31" s="27">
        <f t="shared" si="1"/>
        <v>408811.58753438463</v>
      </c>
      <c r="C31" s="91">
        <f>IF(A31="Totals",SUM(C14:$C$30),IF(A30="Totals"," ",IF(A30=" "," ",+B31*($D$5/100))))</f>
        <v>24528.695252063077</v>
      </c>
      <c r="D31" s="92">
        <f>IF(A31="Totals",SUM(D14:$D$30),IF(A30="Totals"," ",IF(A30=" "," ",C31*($B$11/100))))</f>
        <v>0</v>
      </c>
      <c r="E31" s="92">
        <f>IF(A31=" "," ",(IF(A31="Totals",SUM(E$14:$E30),FV($D$11/100,$D$8-A31,0,-D31,0))))</f>
        <v>0</v>
      </c>
    </row>
    <row r="32" spans="1:5" ht="15.6">
      <c r="A32" s="158">
        <f t="shared" si="0"/>
        <v>19</v>
      </c>
      <c r="B32" s="27">
        <f t="shared" ref="B32:B47" si="2">IF(+A32="Totals",+B31+C31,IF(+A31="Totals"," ",IF(+A31=" "," ",+B31+C31+$B$8)))</f>
        <v>441340.28278644773</v>
      </c>
      <c r="C32" s="91">
        <f>IF(A32="Totals",SUM(C14:$C$31),IF(A31="Totals"," ",IF(A31=" "," ",+B32*($D$5/100))))</f>
        <v>26480.416967186862</v>
      </c>
      <c r="D32" s="92">
        <f>IF(A32="Totals",SUM(D14:$D$31),IF(A31="Totals"," ",IF(A31=" "," ",C32*($B$11/100))))</f>
        <v>0</v>
      </c>
      <c r="E32" s="92">
        <f>IF(A32=" "," ",(IF(A32="Totals",SUM(E$14:$E31),FV($D$11/100,$D$8-A32,0,-D32,0))))</f>
        <v>0</v>
      </c>
    </row>
    <row r="33" spans="1:5" ht="15.6">
      <c r="A33" s="158">
        <f t="shared" si="0"/>
        <v>20</v>
      </c>
      <c r="B33" s="27">
        <f t="shared" si="2"/>
        <v>475820.69975363457</v>
      </c>
      <c r="C33" s="91">
        <f>IF(A33="Totals",SUM(C14:$C$32),IF(A32="Totals"," ",IF(A32=" "," ",+B33*($D$5/100))))</f>
        <v>28549.241985218072</v>
      </c>
      <c r="D33" s="92">
        <f>IF(A33="Totals",SUM(D14:$D$32),IF(A32="Totals"," ",IF(A32=" "," ",C33*($B$11/100))))</f>
        <v>0</v>
      </c>
      <c r="E33" s="92">
        <f>IF(A33=" "," ",(IF(A33="Totals",SUM(E$14:$E32),FV($D$11/100,$D$8-A33,0,-D33,0))))</f>
        <v>0</v>
      </c>
    </row>
    <row r="34" spans="1:5" ht="15.6">
      <c r="A34" s="158" t="str">
        <f t="shared" si="0"/>
        <v>Totals</v>
      </c>
      <c r="B34" s="27">
        <f t="shared" si="2"/>
        <v>504369.94173885265</v>
      </c>
      <c r="C34" s="91">
        <f>IF(A34="Totals",SUM(C14:$C$33),IF(A33="Totals"," ",IF(A33=" "," ",+B34*($D$5/100))))</f>
        <v>284369.94173885271</v>
      </c>
      <c r="D34" s="92">
        <f>IF(A34="Totals",SUM(D14:$D$33),IF(A33="Totals"," ",IF(A33=" "," ",C34*($B$11/100))))</f>
        <v>0</v>
      </c>
      <c r="E34" s="92">
        <f>IF(A34=" "," ",(IF(A34="Totals",SUM(E$14:$E33),FV($D$11/100,$D$8-A34,0,-D34,0))))</f>
        <v>0</v>
      </c>
    </row>
    <row r="35" spans="1:5" ht="15.6">
      <c r="A35" s="158" t="str">
        <f t="shared" si="0"/>
        <v xml:space="preserve"> </v>
      </c>
      <c r="B35" s="27" t="str">
        <f t="shared" si="2"/>
        <v xml:space="preserve"> </v>
      </c>
      <c r="C35" s="91" t="str">
        <f>IF(A35="Totals",SUM(C14:$C$34),IF(A34="Totals"," ",IF(A34=" "," ",+B35*($D$5/100))))</f>
        <v xml:space="preserve"> </v>
      </c>
      <c r="D35" s="92" t="str">
        <f>IF(A35="Totals",SUM(D14:$D$34),IF(A34="Totals"," ",IF(A34=" "," ",C35*($B$11/100))))</f>
        <v xml:space="preserve"> </v>
      </c>
      <c r="E35" s="92" t="str">
        <f>IF(A35=" "," ",(IF(A35="Totals",SUM(E$14:$E34),FV($D$11/100,$D$8-A35,0,-D35,0))))</f>
        <v xml:space="preserve"> </v>
      </c>
    </row>
    <row r="36" spans="1:5" ht="15.6">
      <c r="A36" s="158" t="str">
        <f t="shared" si="0"/>
        <v xml:space="preserve"> </v>
      </c>
      <c r="B36" s="27" t="str">
        <f t="shared" si="2"/>
        <v xml:space="preserve"> </v>
      </c>
      <c r="C36" s="91" t="str">
        <f>IF(A36="Totals",SUM(C14:$C$35),IF(A35="Totals"," ",IF(A35=" "," ",+B36*($D$5/100))))</f>
        <v xml:space="preserve"> </v>
      </c>
      <c r="D36" s="92" t="str">
        <f>IF(A36="Totals",SUM(D14:$D$35),IF(A35="Totals"," ",IF(A35=" "," ",C36*($B$11/100))))</f>
        <v xml:space="preserve"> </v>
      </c>
      <c r="E36" s="92" t="str">
        <f>IF(A36=" "," ",(IF(A36="Totals",SUM(E$14:$E35),FV($D$11/100,$D$8-A36,0,-D36,0))))</f>
        <v xml:space="preserve"> </v>
      </c>
    </row>
    <row r="37" spans="1:5" ht="15.6">
      <c r="A37" s="158" t="str">
        <f t="shared" si="0"/>
        <v xml:space="preserve"> </v>
      </c>
      <c r="B37" s="27" t="str">
        <f t="shared" si="2"/>
        <v xml:space="preserve"> </v>
      </c>
      <c r="C37" s="91" t="str">
        <f>IF(A37="Totals",SUM(C14:$C$36),IF(A36="Totals"," ",IF(A36=" "," ",+B37*($D$5/100))))</f>
        <v xml:space="preserve"> </v>
      </c>
      <c r="D37" s="92" t="str">
        <f>IF(A37="Totals",SUM(D14:$D$36),IF(A36="Totals"," ",IF(A36=" "," ",C37*($B$11/100))))</f>
        <v xml:space="preserve"> </v>
      </c>
      <c r="E37" s="92" t="str">
        <f>IF(A37=" "," ",(IF(A37="Totals",SUM(E$14:$E36),FV($D$11/100,$D$8-A37,0,-D37,0))))</f>
        <v xml:space="preserve"> </v>
      </c>
    </row>
    <row r="38" spans="1:5" ht="15.6">
      <c r="A38" s="158" t="str">
        <f t="shared" si="0"/>
        <v xml:space="preserve"> </v>
      </c>
      <c r="B38" s="27" t="str">
        <f t="shared" si="2"/>
        <v xml:space="preserve"> </v>
      </c>
      <c r="C38" s="91" t="str">
        <f>IF(A38="Totals",SUM(C14:$C$37),IF(A37="Totals"," ",IF(A37=" "," ",+B38*($D$5/100))))</f>
        <v xml:space="preserve"> </v>
      </c>
      <c r="D38" s="92" t="str">
        <f>IF(A38="Totals",SUM(D14:$D$37),IF(A37="Totals"," ",IF(A37=" "," ",C38*($B$11/100))))</f>
        <v xml:space="preserve"> </v>
      </c>
      <c r="E38" s="92" t="str">
        <f>IF(A38=" "," ",(IF(A38="Totals",SUM(E$14:$E37),FV($D$11/100,$D$8-A38,0,-D38,0))))</f>
        <v xml:space="preserve"> </v>
      </c>
    </row>
    <row r="39" spans="1:5" ht="15.6">
      <c r="A39" s="158" t="str">
        <f t="shared" si="0"/>
        <v xml:space="preserve"> </v>
      </c>
      <c r="B39" s="27" t="str">
        <f t="shared" si="2"/>
        <v xml:space="preserve"> </v>
      </c>
      <c r="C39" s="91" t="str">
        <f>IF(A39="Totals",SUM(C14:$C$38),IF(A38="Totals"," ",IF(A38=" "," ",+B39*($D$5/100))))</f>
        <v xml:space="preserve"> </v>
      </c>
      <c r="D39" s="92" t="str">
        <f>IF(A39="Totals",SUM(D14:$D$38),IF(A38="Totals"," ",IF(A38=" "," ",C39*($B$11/100))))</f>
        <v xml:space="preserve"> </v>
      </c>
      <c r="E39" s="92" t="str">
        <f>IF(A39=" "," ",(IF(A39="Totals",SUM(E$14:$E38),FV($D$11/100,$D$8-A39,0,-D39,0))))</f>
        <v xml:space="preserve"> </v>
      </c>
    </row>
    <row r="40" spans="1:5" ht="15.6">
      <c r="A40" s="158" t="str">
        <f t="shared" si="0"/>
        <v xml:space="preserve"> </v>
      </c>
      <c r="B40" s="27" t="str">
        <f t="shared" si="2"/>
        <v xml:space="preserve"> </v>
      </c>
      <c r="C40" s="91" t="str">
        <f>IF(A40="Totals",SUM(C14:$C$39),IF(A39="Totals"," ",IF(A39=" "," ",+B40*($D$5/100))))</f>
        <v xml:space="preserve"> </v>
      </c>
      <c r="D40" s="92" t="str">
        <f>IF(A40="Totals",SUM(D14:$D$39),IF(A39="Totals"," ",IF(A39=" "," ",C40*($B$11/100))))</f>
        <v xml:space="preserve"> </v>
      </c>
      <c r="E40" s="92" t="str">
        <f>IF(A40=" "," ",(IF(A40="Totals",SUM(E$14:$E39),FV($D$11/100,$D$8-A40,0,-D40,0))))</f>
        <v xml:space="preserve"> </v>
      </c>
    </row>
    <row r="41" spans="1:5" ht="15.6">
      <c r="A41" s="158" t="str">
        <f t="shared" si="0"/>
        <v xml:space="preserve"> </v>
      </c>
      <c r="B41" s="27" t="str">
        <f t="shared" si="2"/>
        <v xml:space="preserve"> </v>
      </c>
      <c r="C41" s="91" t="str">
        <f>IF(A41="Totals",SUM(C14:$C$40),IF(A40="Totals"," ",IF(A40=" "," ",+B41*($D$5/100))))</f>
        <v xml:space="preserve"> </v>
      </c>
      <c r="D41" s="92" t="str">
        <f>IF(A41="Totals",SUM(D14:$D$40),IF(A40="Totals"," ",IF(A40=" "," ",C41*($B$11/100))))</f>
        <v xml:space="preserve"> </v>
      </c>
      <c r="E41" s="92" t="str">
        <f>IF(A41=" "," ",(IF(A41="Totals",SUM(E$14:$E40),FV($D$11/100,$D$8-A41,0,-D41,0))))</f>
        <v xml:space="preserve"> </v>
      </c>
    </row>
    <row r="42" spans="1:5" ht="15.6">
      <c r="A42" s="158" t="str">
        <f t="shared" si="0"/>
        <v xml:space="preserve"> </v>
      </c>
      <c r="B42" s="27" t="str">
        <f t="shared" si="2"/>
        <v xml:space="preserve"> </v>
      </c>
      <c r="C42" s="91" t="str">
        <f>IF(A42="Totals",SUM(C14:$C$41),IF(A41="Totals"," ",IF(A41=" "," ",+B42*($D$5/100))))</f>
        <v xml:space="preserve"> </v>
      </c>
      <c r="D42" s="92" t="str">
        <f>IF(A42="Totals",SUM(D14:$D$41),IF(A41="Totals"," ",IF(A41=" "," ",C42*($B$11/100))))</f>
        <v xml:space="preserve"> </v>
      </c>
      <c r="E42" s="92" t="str">
        <f>IF(A42=" "," ",(IF(A42="Totals",SUM(E$14:$E41),FV($D$11/100,$D$8-A42,0,-D42,0))))</f>
        <v xml:space="preserve"> </v>
      </c>
    </row>
    <row r="43" spans="1:5" ht="15.6">
      <c r="A43" s="158" t="str">
        <f t="shared" si="0"/>
        <v xml:space="preserve"> </v>
      </c>
      <c r="B43" s="27" t="str">
        <f t="shared" si="2"/>
        <v xml:space="preserve"> </v>
      </c>
      <c r="C43" s="91" t="str">
        <f>IF(A43="Totals",SUM(C14:$C$42),IF(A42="Totals"," ",IF(A42=" "," ",+B43*($D$5/100))))</f>
        <v xml:space="preserve"> </v>
      </c>
      <c r="D43" s="92" t="str">
        <f>IF(A43="Totals",SUM(D14:$D$42),IF(A42="Totals"," ",IF(A42=" "," ",C43*($B$11/100))))</f>
        <v xml:space="preserve"> </v>
      </c>
      <c r="E43" s="92" t="str">
        <f>IF(A43=" "," ",(IF(A43="Totals",SUM(E$14:$E42),FV($D$11/100,$D$8-A43,0,-D43,0))))</f>
        <v xml:space="preserve"> </v>
      </c>
    </row>
    <row r="44" spans="1:5" ht="15.6">
      <c r="A44" s="158" t="str">
        <f t="shared" si="0"/>
        <v xml:space="preserve"> </v>
      </c>
      <c r="B44" s="27" t="str">
        <f t="shared" si="2"/>
        <v xml:space="preserve"> </v>
      </c>
      <c r="C44" s="91" t="str">
        <f>IF(A44="Totals",SUM(C14:$C$43),IF(A43="Totals"," ",IF(A43=" "," ",+B44*($D$5/100))))</f>
        <v xml:space="preserve"> </v>
      </c>
      <c r="D44" s="92" t="str">
        <f>IF(A44="Totals",SUM(D14:$D$43),IF(A43="Totals"," ",IF(A43=" "," ",C44*($B$11/100))))</f>
        <v xml:space="preserve"> </v>
      </c>
      <c r="E44" s="92" t="str">
        <f>IF(A44=" "," ",(IF(A44="Totals",SUM(E$14:$E43),FV($D$11/100,$D$8-A44,0,-D44,0))))</f>
        <v xml:space="preserve"> </v>
      </c>
    </row>
    <row r="45" spans="1:5" ht="15.6">
      <c r="A45" s="158" t="str">
        <f t="shared" si="0"/>
        <v xml:space="preserve"> </v>
      </c>
      <c r="B45" s="27" t="str">
        <f t="shared" si="2"/>
        <v xml:space="preserve"> </v>
      </c>
      <c r="C45" s="91" t="str">
        <f>IF(A45="Totals",SUM(C14:$C$44),IF(A44="Totals"," ",IF(A44=" "," ",+B45*($D$5/100))))</f>
        <v xml:space="preserve"> </v>
      </c>
      <c r="D45" s="92" t="str">
        <f>IF(A45="Totals",SUM(D14:$D$44),IF(A44="Totals"," ",IF(A44=" "," ",C45*($B$11/100))))</f>
        <v xml:space="preserve"> </v>
      </c>
      <c r="E45" s="92" t="str">
        <f>IF(A45=" "," ",(IF(A45="Totals",SUM(E$14:$E44),FV($D$11/100,$D$8-A45,0,-D45,0))))</f>
        <v xml:space="preserve"> </v>
      </c>
    </row>
    <row r="46" spans="1:5" ht="15.6">
      <c r="A46" s="158" t="str">
        <f t="shared" si="0"/>
        <v xml:space="preserve"> </v>
      </c>
      <c r="B46" s="27" t="str">
        <f t="shared" si="2"/>
        <v xml:space="preserve"> </v>
      </c>
      <c r="C46" s="91" t="str">
        <f>IF(A46="Totals",SUM(C14:$C$45),IF(A45="Totals"," ",IF(A45=" "," ",+B46*($D$5/100))))</f>
        <v xml:space="preserve"> </v>
      </c>
      <c r="D46" s="92" t="str">
        <f>IF(A46="Totals",SUM(D14:$D$45),IF(A45="Totals"," ",IF(A45=" "," ",C46*($B$11/100))))</f>
        <v xml:space="preserve"> </v>
      </c>
      <c r="E46" s="92" t="str">
        <f>IF(A46=" "," ",(IF(A46="Totals",SUM(E$14:$E45),FV($D$11/100,$D$8-A46,0,-D46,0))))</f>
        <v xml:space="preserve"> </v>
      </c>
    </row>
    <row r="47" spans="1:5" ht="15.6">
      <c r="A47" s="158" t="str">
        <f t="shared" ref="A47:A64" si="3">IF(A46=" "," ",IF(A46="Totals"," ",IF(A46=$D$8,"Totals",IF(A46&lt;$D$8,A46+1," "))))</f>
        <v xml:space="preserve"> </v>
      </c>
      <c r="B47" s="27" t="str">
        <f t="shared" si="2"/>
        <v xml:space="preserve"> </v>
      </c>
      <c r="C47" s="91" t="str">
        <f>IF(A47="Totals",SUM(C14:$C$46),IF(A46="Totals"," ",IF(A46=" "," ",+B47*($D$5/100))))</f>
        <v xml:space="preserve"> </v>
      </c>
      <c r="D47" s="92" t="str">
        <f>IF(A47="Totals",SUM(D14:$D$46),IF(A46="Totals"," ",IF(A46=" "," ",C47*($B$11/100))))</f>
        <v xml:space="preserve"> </v>
      </c>
      <c r="E47" s="92" t="str">
        <f>IF(A47=" "," ",(IF(A47="Totals",SUM(E$14:$E46),FV($D$11/100,$D$8-A47,0,-D47,0))))</f>
        <v xml:space="preserve"> </v>
      </c>
    </row>
    <row r="48" spans="1:5" ht="15.6">
      <c r="A48" s="158" t="str">
        <f t="shared" si="3"/>
        <v xml:space="preserve"> </v>
      </c>
      <c r="B48" s="27" t="str">
        <f t="shared" ref="B48:B63" si="4">IF(+A48="Totals",+B47+C47,IF(+A47="Totals"," ",IF(+A47=" "," ",+B47+C47+$B$8)))</f>
        <v xml:space="preserve"> </v>
      </c>
      <c r="C48" s="91" t="str">
        <f>IF(A48="Totals",SUM(C14:$C$47),IF(A47="Totals"," ",IF(A47=" "," ",+B48*($D$5/100))))</f>
        <v xml:space="preserve"> </v>
      </c>
      <c r="D48" s="92" t="str">
        <f>IF(A48="Totals",SUM(D14:$D$47),IF(A47="Totals"," ",IF(A47=" "," ",C48*($B$11/100))))</f>
        <v xml:space="preserve"> </v>
      </c>
      <c r="E48" s="92" t="str">
        <f>IF(A48=" "," ",(IF(A48="Totals",SUM(E$14:$E47),FV($D$11/100,$D$8-A48,0,-D48,0))))</f>
        <v xml:space="preserve"> </v>
      </c>
    </row>
    <row r="49" spans="1:6" ht="15.6">
      <c r="A49" s="158" t="str">
        <f t="shared" si="3"/>
        <v xml:space="preserve"> </v>
      </c>
      <c r="B49" s="27" t="str">
        <f t="shared" si="4"/>
        <v xml:space="preserve"> </v>
      </c>
      <c r="C49" s="91" t="str">
        <f>IF(A49="Totals",SUM(C14:$C$48),IF(A48="Totals"," ",IF(A48=" "," ",+B49*($D$5/100))))</f>
        <v xml:space="preserve"> </v>
      </c>
      <c r="D49" s="92" t="str">
        <f>IF(A49="Totals",SUM(D14:$D$48),IF(A48="Totals"," ",IF(A48=" "," ",C49*($B$11/100))))</f>
        <v xml:space="preserve"> </v>
      </c>
      <c r="E49" s="92" t="str">
        <f>IF(A49=" "," ",(IF(A49="Totals",SUM(E$14:$E48),FV($D$11/100,$D$8-A49,0,-D49,0))))</f>
        <v xml:space="preserve"> </v>
      </c>
    </row>
    <row r="50" spans="1:6" ht="15.6">
      <c r="A50" s="158" t="str">
        <f t="shared" si="3"/>
        <v xml:space="preserve"> </v>
      </c>
      <c r="B50" s="27" t="str">
        <f t="shared" si="4"/>
        <v xml:space="preserve"> </v>
      </c>
      <c r="C50" s="91" t="str">
        <f>IF(A50="Totals",SUM(C14:$C$49),IF(A49="Totals"," ",IF(A49=" "," ",+B50*($D$5/100))))</f>
        <v xml:space="preserve"> </v>
      </c>
      <c r="D50" s="92" t="str">
        <f>IF(A50="Totals",SUM(D14:$D$49),IF(A49="Totals"," ",IF(A49=" "," ",C50*($B$11/100))))</f>
        <v xml:space="preserve"> </v>
      </c>
      <c r="E50" s="92" t="str">
        <f>IF(A50=" "," ",(IF(A50="Totals",SUM(E$14:$E49),FV($D$11/100,$D$8-A50,0,-D50,0))))</f>
        <v xml:space="preserve"> </v>
      </c>
    </row>
    <row r="51" spans="1:6" ht="15.6">
      <c r="A51" s="158" t="str">
        <f t="shared" si="3"/>
        <v xml:space="preserve"> </v>
      </c>
      <c r="B51" s="27" t="str">
        <f t="shared" si="4"/>
        <v xml:space="preserve"> </v>
      </c>
      <c r="C51" s="91" t="str">
        <f>IF(A51="Totals",SUM(C14:$C$50),IF(A50="Totals"," ",IF(A50=" "," ",+B51*($D$5/100))))</f>
        <v xml:space="preserve"> </v>
      </c>
      <c r="D51" s="92" t="str">
        <f>IF(A51="Totals",SUM(D14:$D$50),IF(A50="Totals"," ",IF(A50=" "," ",C51*($B$11/100))))</f>
        <v xml:space="preserve"> </v>
      </c>
      <c r="E51" s="92" t="str">
        <f>IF(A51=" "," ",(IF(A51="Totals",SUM(E$14:$E50),FV($D$11/100,$D$8-A51,0,-D51,0))))</f>
        <v xml:space="preserve"> </v>
      </c>
    </row>
    <row r="52" spans="1:6" ht="15.6">
      <c r="A52" s="158" t="str">
        <f t="shared" si="3"/>
        <v xml:space="preserve"> </v>
      </c>
      <c r="B52" s="27" t="str">
        <f t="shared" si="4"/>
        <v xml:space="preserve"> </v>
      </c>
      <c r="C52" s="91" t="str">
        <f>IF(A52="Totals",SUM(C14:$C$51),IF(A51="Totals"," ",IF(A51=" "," ",+B52*($D$5/100))))</f>
        <v xml:space="preserve"> </v>
      </c>
      <c r="D52" s="92" t="str">
        <f>IF(A52="Totals",SUM(D14:$D$51),IF(A51="Totals"," ",IF(A51=" "," ",C52*($B$11/100))))</f>
        <v xml:space="preserve"> </v>
      </c>
      <c r="E52" s="92" t="str">
        <f>IF(A52=" "," ",(IF(A52="Totals",SUM(E$14:$E51),FV($D$11/100,$D$8-A52,0,-D52,0))))</f>
        <v xml:space="preserve"> </v>
      </c>
    </row>
    <row r="53" spans="1:6" ht="15.6">
      <c r="A53" s="158" t="str">
        <f t="shared" si="3"/>
        <v xml:space="preserve"> </v>
      </c>
      <c r="B53" s="27" t="str">
        <f t="shared" si="4"/>
        <v xml:space="preserve"> </v>
      </c>
      <c r="C53" s="91" t="str">
        <f>IF(A53="Totals",SUM(C14:$C$52),IF(A52="Totals"," ",IF(A52=" "," ",+B53*($D$5/100))))</f>
        <v xml:space="preserve"> </v>
      </c>
      <c r="D53" s="92" t="str">
        <f>IF(A53="Totals",SUM(D14:$D$52),IF(A52="Totals"," ",IF(A52=" "," ",C53*($B$11/100))))</f>
        <v xml:space="preserve"> </v>
      </c>
      <c r="E53" s="92" t="str">
        <f>IF(A53=" "," ",(IF(A53="Totals",SUM(E$14:$E52),FV($D$11/100,$D$8-A53,0,-D53,0))))</f>
        <v xml:space="preserve"> </v>
      </c>
    </row>
    <row r="54" spans="1:6" ht="15.6">
      <c r="A54" s="158" t="str">
        <f t="shared" si="3"/>
        <v xml:space="preserve"> </v>
      </c>
      <c r="B54" s="27" t="str">
        <f t="shared" si="4"/>
        <v xml:space="preserve"> </v>
      </c>
      <c r="C54" s="91" t="str">
        <f>IF(A54="Totals",SUM(C14:$C$53),IF(A53="Totals"," ",IF(A53=" "," ",+B54*($D$5/100))))</f>
        <v xml:space="preserve"> </v>
      </c>
      <c r="D54" s="92" t="str">
        <f>IF(A54="Totals",SUM(D14:$D$53),IF(A53="Totals"," ",IF(A53=" "," ",C54*($B$11/100))))</f>
        <v xml:space="preserve"> </v>
      </c>
      <c r="E54" s="92" t="str">
        <f>IF(A54=" "," ",(IF(A54="Totals",SUM(E$14:$E53),FV($D$11/100,$D$8-A54,0,-D54,0))))</f>
        <v xml:space="preserve"> </v>
      </c>
    </row>
    <row r="55" spans="1:6" ht="15.6">
      <c r="A55" s="158" t="str">
        <f t="shared" si="3"/>
        <v xml:space="preserve"> </v>
      </c>
      <c r="B55" s="27" t="str">
        <f t="shared" si="4"/>
        <v xml:space="preserve"> </v>
      </c>
      <c r="C55" s="91" t="str">
        <f>IF(A55="Totals",SUM(C14:$C$54),IF(A54="Totals"," ",IF(A54=" "," ",+B55*($D$5/100))))</f>
        <v xml:space="preserve"> </v>
      </c>
      <c r="D55" s="92" t="str">
        <f>IF(A55="Totals",SUM(D14:$D$54),IF(A54="Totals"," ",IF(A54=" "," ",C55*($B$11/100))))</f>
        <v xml:space="preserve"> </v>
      </c>
      <c r="E55" s="92" t="str">
        <f>IF(A55=" "," ",(IF(A55="Totals",SUM(E$14:$E54),FV($D$11/100,$D$8-A55,0,-D55,0))))</f>
        <v xml:space="preserve"> </v>
      </c>
    </row>
    <row r="56" spans="1:6" ht="15.6">
      <c r="A56" s="158" t="str">
        <f t="shared" si="3"/>
        <v xml:space="preserve"> </v>
      </c>
      <c r="B56" s="27" t="str">
        <f t="shared" si="4"/>
        <v xml:space="preserve"> </v>
      </c>
      <c r="C56" s="91" t="str">
        <f>IF(A56="Totals",SUM(C14:$C$55),IF(A55="Totals"," ",IF(A55=" "," ",+B56*($D$5/100))))</f>
        <v xml:space="preserve"> </v>
      </c>
      <c r="D56" s="92" t="str">
        <f>IF(A56="Totals",SUM(D14:$D$55),IF(A55="Totals"," ",IF(A55=" "," ",C56*($B$11/100))))</f>
        <v xml:space="preserve"> </v>
      </c>
      <c r="E56" s="92" t="str">
        <f>IF(A56=" "," ",(IF(A56="Totals",SUM(E$14:$E55),FV($D$11/100,$D$8-A56,0,-D56,0))))</f>
        <v xml:space="preserve"> </v>
      </c>
    </row>
    <row r="57" spans="1:6" ht="15.6">
      <c r="A57" s="158" t="str">
        <f t="shared" si="3"/>
        <v xml:space="preserve"> </v>
      </c>
      <c r="B57" s="27" t="str">
        <f t="shared" si="4"/>
        <v xml:space="preserve"> </v>
      </c>
      <c r="C57" s="91" t="str">
        <f>IF(A57="Totals",SUM(C14:$C$56),IF(A56="Totals"," ",IF(A56=" "," ",+B57*($D$5/100))))</f>
        <v xml:space="preserve"> </v>
      </c>
      <c r="D57" s="92" t="str">
        <f>IF(A57="Totals",SUM(D14:$D$56),IF(A56="Totals"," ",IF(A56=" "," ",C57*($B$11/100))))</f>
        <v xml:space="preserve"> </v>
      </c>
      <c r="E57" s="92" t="str">
        <f>IF(A57=" "," ",(IF(A57="Totals",SUM(E$14:$E56),FV($D$11/100,$D$8-A57,0,-D57,0))))</f>
        <v xml:space="preserve"> </v>
      </c>
    </row>
    <row r="58" spans="1:6" ht="15.6">
      <c r="A58" s="158" t="str">
        <f t="shared" si="3"/>
        <v xml:space="preserve"> </v>
      </c>
      <c r="B58" s="27" t="str">
        <f t="shared" si="4"/>
        <v xml:space="preserve"> </v>
      </c>
      <c r="C58" s="91" t="str">
        <f>IF(A58="Totals",SUM(C14:$C$57),IF(A57="Totals"," ",IF(A57=" "," ",+B58*($D$5/100))))</f>
        <v xml:space="preserve"> </v>
      </c>
      <c r="D58" s="92" t="str">
        <f>IF(A58="Totals",SUM(D14:$D$57),IF(A57="Totals"," ",IF(A57=" "," ",C58*($B$11/100))))</f>
        <v xml:space="preserve"> </v>
      </c>
      <c r="E58" s="92" t="str">
        <f>IF(A58=" "," ",(IF(A58="Totals",SUM(E$14:$E57),FV($D$11/100,$D$8-A58,0,-D58,0))))</f>
        <v xml:space="preserve"> </v>
      </c>
    </row>
    <row r="59" spans="1:6" ht="15.6">
      <c r="A59" s="158" t="str">
        <f t="shared" si="3"/>
        <v xml:space="preserve"> </v>
      </c>
      <c r="B59" s="27" t="str">
        <f t="shared" si="4"/>
        <v xml:space="preserve"> </v>
      </c>
      <c r="C59" s="91" t="str">
        <f>IF(A59="Totals",SUM(C14:$C$58),IF(A58="Totals"," ",IF(A58=" "," ",+B59*($D$5/100))))</f>
        <v xml:space="preserve"> </v>
      </c>
      <c r="D59" s="92" t="str">
        <f>IF(A59="Totals",SUM(D14:$D$58),IF(A58="Totals"," ",IF(A58=" "," ",C59*($B$11/100))))</f>
        <v xml:space="preserve"> </v>
      </c>
      <c r="E59" s="92" t="str">
        <f>IF(A59=" "," ",(IF(A59="Totals",SUM(E$14:$E58),FV($D$11/100,$D$8-A59,0,-D59,0))))</f>
        <v xml:space="preserve"> </v>
      </c>
    </row>
    <row r="60" spans="1:6" ht="15.6">
      <c r="A60" s="158" t="str">
        <f t="shared" si="3"/>
        <v xml:space="preserve"> </v>
      </c>
      <c r="B60" s="27" t="str">
        <f t="shared" si="4"/>
        <v xml:space="preserve"> </v>
      </c>
      <c r="C60" s="91" t="str">
        <f>IF(A60="Totals",SUM(C14:$C$59),IF(A59="Totals"," ",IF(A59=" "," ",+B60*($D$5/100))))</f>
        <v xml:space="preserve"> </v>
      </c>
      <c r="D60" s="92" t="str">
        <f>IF(A60="Totals",SUM(D14:$D$59),IF(A59="Totals"," ",IF(A59=" "," ",C60*($B$11/100))))</f>
        <v xml:space="preserve"> </v>
      </c>
      <c r="E60" s="92" t="str">
        <f>IF(A60=" "," ",(IF(A60="Totals",SUM(E$14:$E59),FV($D$11/100,$D$8-A60,0,-D60,0))))</f>
        <v xml:space="preserve"> </v>
      </c>
    </row>
    <row r="61" spans="1:6" ht="15.6">
      <c r="A61" s="163" t="str">
        <f t="shared" si="3"/>
        <v xml:space="preserve"> </v>
      </c>
      <c r="B61" s="27" t="str">
        <f t="shared" si="4"/>
        <v xml:space="preserve"> </v>
      </c>
      <c r="C61" s="91" t="str">
        <f>IF(A61="Totals",SUM(C14:$C$60),IF(A60="Totals"," ",IF(A60=" "," ",+B61*($D$5/100))))</f>
        <v xml:space="preserve"> </v>
      </c>
      <c r="D61" s="92" t="str">
        <f>IF(A61="Totals",SUM(D14:$D$60),IF(A60="Totals"," ",IF(A60=" "," ",C61*($B$11/100))))</f>
        <v xml:space="preserve"> </v>
      </c>
      <c r="E61" s="92" t="str">
        <f>IF(A61=" "," ",(IF(A61="Totals",SUM(E$14:$E60),FV($D$11/100,$D$8-A61,0,-D61,0))))</f>
        <v xml:space="preserve"> </v>
      </c>
    </row>
    <row r="62" spans="1:6" ht="15.6">
      <c r="A62" s="163" t="str">
        <f t="shared" si="3"/>
        <v xml:space="preserve"> </v>
      </c>
      <c r="B62" s="27" t="str">
        <f t="shared" si="4"/>
        <v xml:space="preserve"> </v>
      </c>
      <c r="C62" s="91" t="str">
        <f>IF(A62="Totals",SUM(C14:$C$61),IF(A61="Totals"," ",IF(A61=" "," ",+B62*($D$5/100))))</f>
        <v xml:space="preserve"> </v>
      </c>
      <c r="D62" s="92" t="str">
        <f>IF(A62="Totals",SUM(D14:$D$61),IF(A61="Totals"," ",IF(A61=" "," ",C62*($B$11/100))))</f>
        <v xml:space="preserve"> </v>
      </c>
      <c r="E62" s="92" t="str">
        <f>IF(A62=" "," ",(IF(A62="Totals",SUM(E$14:$E61),FV($D$11/100,$D$8-A62,0,-D62,0))))</f>
        <v xml:space="preserve"> </v>
      </c>
    </row>
    <row r="63" spans="1:6" ht="15.6">
      <c r="A63" s="163" t="str">
        <f t="shared" si="3"/>
        <v xml:space="preserve"> </v>
      </c>
      <c r="B63" s="27" t="str">
        <f t="shared" si="4"/>
        <v xml:space="preserve"> </v>
      </c>
      <c r="C63" s="91" t="str">
        <f>IF(A63="Totals",SUM(C14:$C$62),IF(A62="Totals"," ",IF(A62=" "," ",+B63*($D$5/100))))</f>
        <v xml:space="preserve"> </v>
      </c>
      <c r="D63" s="92" t="str">
        <f>IF(A63="Totals",SUM(D14:$D$62),IF(A62="Totals"," ",IF(A62=" "," ",C63*($B$11/100))))</f>
        <v xml:space="preserve"> </v>
      </c>
      <c r="E63" s="92" t="str">
        <f>IF(A63=" "," ",(IF(A63="Totals",SUM(E$14:$E62),FV($D$11/100,$D$8-A63,0,-D63,0))))</f>
        <v xml:space="preserve"> </v>
      </c>
    </row>
    <row r="64" spans="1:6" ht="15.6">
      <c r="A64" s="163" t="str">
        <f t="shared" si="3"/>
        <v xml:space="preserve"> </v>
      </c>
      <c r="B64" s="27" t="str">
        <f>IF(+A64="Totals",+B63+C63,IF(+A63="Totals"," ",IF(+A63=" "," ",+B63+C63+$B$8)))</f>
        <v xml:space="preserve"> </v>
      </c>
      <c r="C64" s="91" t="str">
        <f>IF(A64="Totals",SUM(C14:$C$63),IF(A63="Totals"," ",IF(A63=" "," ",+B64*($D$5/100))))</f>
        <v xml:space="preserve"> </v>
      </c>
      <c r="D64" s="92" t="str">
        <f>IF(A64="Totals",SUM(D14:$D$63),IF(A63="Totals"," ",IF(A63=" "," ",C64*($B$11/100))))</f>
        <v xml:space="preserve"> </v>
      </c>
      <c r="E64" s="92" t="str">
        <f>IF(A64=" "," ",(IF(A64="Totals",SUM(E$14:$E63),FV($D$11/100,$D$8-A64,0,-D64,0))))</f>
        <v xml:space="preserve"> </v>
      </c>
      <c r="F64" s="16"/>
    </row>
    <row r="65" spans="1:5">
      <c r="A65" s="164"/>
      <c r="C65" s="28"/>
      <c r="D65" s="28"/>
      <c r="E65" s="28"/>
    </row>
    <row r="66" spans="1:5">
      <c r="A66" s="164"/>
      <c r="E66" s="28"/>
    </row>
    <row r="67" spans="1:5">
      <c r="A67" s="164"/>
      <c r="B67" s="16"/>
      <c r="E67" s="28"/>
    </row>
    <row r="68" spans="1:5">
      <c r="A68" s="164"/>
      <c r="E68" s="28"/>
    </row>
    <row r="69" spans="1:5">
      <c r="A69" s="164"/>
      <c r="E69" s="28"/>
    </row>
    <row r="70" spans="1:5">
      <c r="A70" s="164"/>
      <c r="E70" s="28"/>
    </row>
    <row r="71" spans="1:5">
      <c r="A71" s="164"/>
      <c r="E71" s="28"/>
    </row>
    <row r="72" spans="1:5">
      <c r="A72" s="164"/>
      <c r="E72" s="28"/>
    </row>
    <row r="73" spans="1:5">
      <c r="A73" s="164"/>
      <c r="E73" s="28"/>
    </row>
    <row r="74" spans="1:5">
      <c r="A74" s="164"/>
      <c r="E74" s="28"/>
    </row>
    <row r="75" spans="1:5">
      <c r="A75" s="164"/>
      <c r="E75" s="28"/>
    </row>
    <row r="76" spans="1:5">
      <c r="A76" s="164"/>
      <c r="E76" s="28"/>
    </row>
    <row r="77" spans="1:5">
      <c r="A77" s="164"/>
    </row>
    <row r="78" spans="1:5">
      <c r="A78" s="164"/>
    </row>
    <row r="79" spans="1:5">
      <c r="A79" s="164"/>
    </row>
    <row r="80" spans="1:5">
      <c r="A80" s="164"/>
    </row>
    <row r="81" spans="1:1">
      <c r="A81" s="164"/>
    </row>
  </sheetData>
  <phoneticPr fontId="0" type="noConversion"/>
  <printOptions horizontalCentered="1"/>
  <pageMargins left="0.5" right="0.5" top="0.5" bottom="0.5" header="0.5" footer="0.5"/>
  <pageSetup scale="80" orientation="portrait" r:id="rId1"/>
  <headerFooter alignWithMargins="0">
    <oddFooter>&amp;L&amp;8&amp;D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transitionEvaluation="1">
    <pageSetUpPr fitToPage="1"/>
  </sheetPr>
  <dimension ref="A1:IV66"/>
  <sheetViews>
    <sheetView defaultGridColor="0" colorId="23" zoomScale="77" workbookViewId="0">
      <selection activeCell="M3" sqref="M3"/>
    </sheetView>
  </sheetViews>
  <sheetFormatPr defaultColWidth="9.81640625" defaultRowHeight="15.6"/>
  <cols>
    <col min="1" max="1" width="5.81640625" style="73" customWidth="1"/>
    <col min="4" max="4" width="8.81640625" customWidth="1"/>
    <col min="5" max="5" width="9.453125" customWidth="1"/>
    <col min="7" max="7" width="8.81640625" customWidth="1"/>
  </cols>
  <sheetData>
    <row r="1" spans="1:256" ht="40.200000000000003">
      <c r="A1" s="171" t="s">
        <v>73</v>
      </c>
      <c r="B1" s="172"/>
      <c r="C1" s="172"/>
      <c r="D1" s="172"/>
      <c r="E1" s="172"/>
      <c r="F1" s="147"/>
      <c r="G1" s="147"/>
      <c r="H1" s="147"/>
      <c r="I1" s="147"/>
      <c r="J1" s="147"/>
    </row>
    <row r="2" spans="1:256">
      <c r="B2" s="1"/>
      <c r="C2" s="74"/>
    </row>
    <row r="3" spans="1:256">
      <c r="A3" s="77"/>
      <c r="B3" s="78"/>
      <c r="C3" s="137" t="s">
        <v>2</v>
      </c>
      <c r="D3" s="78"/>
      <c r="E3" s="137" t="s">
        <v>4</v>
      </c>
      <c r="F3" s="78"/>
      <c r="G3" s="137" t="s">
        <v>23</v>
      </c>
      <c r="H3" s="78"/>
      <c r="I3" s="78" t="s">
        <v>76</v>
      </c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  <c r="IQ3" s="78"/>
      <c r="IR3" s="78"/>
      <c r="IS3" s="78"/>
      <c r="IT3" s="78"/>
      <c r="IU3" s="78"/>
      <c r="IV3" s="78"/>
    </row>
    <row r="4" spans="1:256">
      <c r="A4" s="77"/>
      <c r="B4" s="78"/>
      <c r="C4" s="79">
        <v>144000</v>
      </c>
      <c r="D4" s="78"/>
      <c r="E4" s="79">
        <f>'Compound Inv.'!E4</f>
        <v>0</v>
      </c>
      <c r="F4" s="78"/>
      <c r="G4" s="12">
        <v>25</v>
      </c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  <c r="IR4" s="78"/>
      <c r="IS4" s="78"/>
      <c r="IT4" s="78"/>
      <c r="IU4" s="78"/>
      <c r="IV4" s="78"/>
    </row>
    <row r="5" spans="1:256">
      <c r="B5" s="1"/>
      <c r="C5" s="12"/>
    </row>
    <row r="6" spans="1:256">
      <c r="A6" s="80"/>
      <c r="B6" s="78"/>
      <c r="C6" s="138" t="s">
        <v>60</v>
      </c>
      <c r="D6" s="78"/>
      <c r="E6" s="138" t="s">
        <v>61</v>
      </c>
      <c r="F6" s="78"/>
      <c r="G6" s="138" t="s">
        <v>62</v>
      </c>
      <c r="H6" s="81"/>
      <c r="I6" s="81"/>
      <c r="J6" s="81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78"/>
      <c r="FC6" s="78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  <c r="GR6" s="78"/>
      <c r="GS6" s="78"/>
      <c r="GT6" s="78"/>
      <c r="GU6" s="78"/>
      <c r="GV6" s="78"/>
      <c r="GW6" s="78"/>
      <c r="GX6" s="78"/>
      <c r="GY6" s="78"/>
      <c r="GZ6" s="78"/>
      <c r="HA6" s="78"/>
      <c r="HB6" s="78"/>
      <c r="HC6" s="78"/>
      <c r="HD6" s="7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  <c r="IN6" s="78"/>
      <c r="IO6" s="78"/>
      <c r="IP6" s="78"/>
      <c r="IQ6" s="78"/>
      <c r="IR6" s="78"/>
      <c r="IS6" s="78"/>
      <c r="IT6" s="78"/>
      <c r="IU6" s="78"/>
      <c r="IV6" s="78"/>
    </row>
    <row r="7" spans="1:256">
      <c r="A7" s="77"/>
      <c r="B7" s="78"/>
      <c r="C7" s="137" t="s">
        <v>3</v>
      </c>
      <c r="D7" s="78"/>
      <c r="E7" s="137" t="s">
        <v>3</v>
      </c>
      <c r="F7" s="78"/>
      <c r="G7" s="137" t="s">
        <v>3</v>
      </c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  <c r="IQ7" s="78"/>
      <c r="IR7" s="78"/>
      <c r="IS7" s="78"/>
      <c r="IT7" s="78"/>
      <c r="IU7" s="78"/>
      <c r="IV7" s="78"/>
    </row>
    <row r="8" spans="1:256">
      <c r="A8" s="77"/>
      <c r="B8" s="78"/>
      <c r="C8" s="82">
        <v>3</v>
      </c>
      <c r="D8" s="78"/>
      <c r="E8" s="82">
        <v>3</v>
      </c>
      <c r="F8" s="78"/>
      <c r="G8" s="82">
        <v>4</v>
      </c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  <c r="IQ8" s="78"/>
      <c r="IR8" s="78"/>
      <c r="IS8" s="78"/>
      <c r="IT8" s="78"/>
      <c r="IU8" s="78"/>
      <c r="IV8" s="78"/>
    </row>
    <row r="10" spans="1:256">
      <c r="A10" s="77"/>
      <c r="B10" s="78"/>
      <c r="C10" s="137" t="s">
        <v>63</v>
      </c>
      <c r="D10" s="78"/>
      <c r="E10" s="137" t="s">
        <v>64</v>
      </c>
      <c r="F10" s="78"/>
      <c r="G10" s="137" t="s">
        <v>7</v>
      </c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  <c r="IQ10" s="78"/>
      <c r="IR10" s="78"/>
      <c r="IS10" s="78"/>
      <c r="IT10" s="78"/>
      <c r="IU10" s="78"/>
      <c r="IV10" s="78"/>
    </row>
    <row r="11" spans="1:256">
      <c r="A11" s="77"/>
      <c r="B11" s="78"/>
      <c r="C11" s="83">
        <v>35</v>
      </c>
      <c r="D11" s="78"/>
      <c r="E11" s="83">
        <f>'Compound Inv.'!E11</f>
        <v>20</v>
      </c>
      <c r="F11" s="78"/>
      <c r="G11" s="83">
        <f>'Compound Inv.'!G11</f>
        <v>6</v>
      </c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8"/>
      <c r="IF11" s="78"/>
      <c r="IG11" s="78"/>
      <c r="IH11" s="78"/>
      <c r="II11" s="78"/>
      <c r="IJ11" s="78"/>
      <c r="IK11" s="78"/>
      <c r="IL11" s="78"/>
      <c r="IM11" s="78"/>
      <c r="IN11" s="78"/>
      <c r="IO11" s="78"/>
      <c r="IP11" s="78"/>
      <c r="IQ11" s="78"/>
      <c r="IR11" s="78"/>
      <c r="IS11" s="78"/>
      <c r="IT11" s="78"/>
      <c r="IU11" s="78"/>
      <c r="IV11" s="78"/>
    </row>
    <row r="13" spans="1:256">
      <c r="B13" s="1"/>
      <c r="C13" s="1"/>
      <c r="D13" s="1"/>
      <c r="E13" s="84" t="s">
        <v>65</v>
      </c>
      <c r="F13" s="84" t="s">
        <v>65</v>
      </c>
      <c r="G13" s="84" t="s">
        <v>66</v>
      </c>
      <c r="H13" s="84" t="s">
        <v>66</v>
      </c>
    </row>
    <row r="14" spans="1:256">
      <c r="A14" s="85" t="s">
        <v>20</v>
      </c>
      <c r="B14" s="85" t="s">
        <v>36</v>
      </c>
      <c r="C14" s="85" t="s">
        <v>67</v>
      </c>
      <c r="D14" s="85" t="s">
        <v>60</v>
      </c>
      <c r="E14" s="85" t="s">
        <v>74</v>
      </c>
      <c r="F14" s="85" t="s">
        <v>69</v>
      </c>
      <c r="G14" s="85" t="s">
        <v>70</v>
      </c>
      <c r="H14" s="85" t="s">
        <v>75</v>
      </c>
      <c r="I14" s="85" t="s">
        <v>72</v>
      </c>
      <c r="J14" s="85" t="s">
        <v>12</v>
      </c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78"/>
      <c r="IF14" s="78"/>
      <c r="IG14" s="78"/>
      <c r="IH14" s="78"/>
      <c r="II14" s="78"/>
      <c r="IJ14" s="78"/>
      <c r="IK14" s="78"/>
      <c r="IL14" s="78"/>
      <c r="IM14" s="78"/>
      <c r="IN14" s="78"/>
      <c r="IO14" s="78"/>
      <c r="IP14" s="78"/>
      <c r="IQ14" s="78"/>
      <c r="IR14" s="78"/>
      <c r="IS14" s="78"/>
      <c r="IT14" s="78"/>
      <c r="IU14" s="78"/>
      <c r="IV14" s="78"/>
    </row>
    <row r="15" spans="1:256">
      <c r="A15" s="77">
        <f>IF('Compound Inv.'!$G$4=" "," ",1)</f>
        <v>1</v>
      </c>
      <c r="B15" s="93">
        <f>IF(+C4=" "," ",$C$4)</f>
        <v>144000</v>
      </c>
      <c r="C15" s="93">
        <f>IF(A15=" "," ",$E$4)</f>
        <v>0</v>
      </c>
      <c r="D15" s="94">
        <f>IF($C$8=" "," ",(+$B15+$C15)*($C$8/100))</f>
        <v>4320</v>
      </c>
      <c r="E15" s="94">
        <f>IF($E$8=" "," ",(+$B15+$C15)*($E$8/100))</f>
        <v>4320</v>
      </c>
      <c r="F15" s="94">
        <f>IF($G$8=" "," ",(+$B15+$C15)*($G$8/100))</f>
        <v>5760</v>
      </c>
      <c r="G15" s="95">
        <f>IF($C$11=" "," ",+$D15*($C$11/100))</f>
        <v>1512</v>
      </c>
      <c r="H15" s="95">
        <f>IF($E$15=" "," ",$E15*($E$11/100))</f>
        <v>864</v>
      </c>
      <c r="I15" s="95">
        <f>IF($G$4=" "," ",SUM(G15:H15))</f>
        <v>2376</v>
      </c>
      <c r="J15" s="95">
        <f>IF($G$11=" "," ",+FV($G$11/100,$G$4-A15,0,-I15))</f>
        <v>9620.2687076514412</v>
      </c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  <c r="IQ15" s="78"/>
      <c r="IR15" s="78"/>
      <c r="IS15" s="78"/>
      <c r="IT15" s="78"/>
      <c r="IU15" s="78"/>
      <c r="IV15" s="78"/>
    </row>
    <row r="16" spans="1:256">
      <c r="A16" s="77">
        <f>IF($A15="Totals"," ",IF(A15=" "," ",IF($A15='Compound Inv.'!$G$4,"Totals",$A15+1)))</f>
        <v>2</v>
      </c>
      <c r="B16" s="93">
        <f t="shared" ref="B16:B47" si="0">IF($A16="Totals",B15+F15,IF($A16=" "," ",B15+F15))</f>
        <v>149760</v>
      </c>
      <c r="C16" s="93">
        <f>IF($A16="Totals",SUM(C$14:C15),IF($A16=" "," ",$E$4))</f>
        <v>0</v>
      </c>
      <c r="D16" s="94">
        <f>IF($A16="Totals",SUM(D$14:D15),IF($A16=" "," ",$D15))</f>
        <v>4320</v>
      </c>
      <c r="E16" s="94">
        <f>IF($A16="Totals",SUM(E$14:E15),IF($A16=" "," ",$E15))</f>
        <v>4320</v>
      </c>
      <c r="F16" s="94">
        <f>IF($A16="Totals",SUM(F$14:F15),IF($A16=" "," ",($B16+$C16)*($G$8/100)))</f>
        <v>5990.4000000000005</v>
      </c>
      <c r="G16" s="95">
        <f>IF($A16="Totals",SUM(G$14:G15),IF($A16=" "," ",D16*($C$11/100)))</f>
        <v>1512</v>
      </c>
      <c r="H16" s="95">
        <f>IF($A16="Totals",SUM(H$14:H15),IF($A16=" "," ",E16*($E$11/100)))</f>
        <v>864</v>
      </c>
      <c r="I16" s="95">
        <f>IF($A16="Totals",SUM(I$14:I15),IF($A16=" "," ",SUM(G16:H16)))</f>
        <v>2376</v>
      </c>
      <c r="J16" s="95">
        <f>IF($A16="Totals",SUM(J$14:J15),IF($A16=" "," ",FV($G$11/100,$G$4-A16,0,-I16)))</f>
        <v>9075.7251958975885</v>
      </c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78"/>
      <c r="IF16" s="78"/>
      <c r="IG16" s="78"/>
      <c r="IH16" s="78"/>
      <c r="II16" s="78"/>
      <c r="IJ16" s="78"/>
      <c r="IK16" s="78"/>
      <c r="IL16" s="78"/>
      <c r="IM16" s="78"/>
      <c r="IN16" s="78"/>
      <c r="IO16" s="78"/>
      <c r="IP16" s="78"/>
      <c r="IQ16" s="78"/>
      <c r="IR16" s="78"/>
      <c r="IS16" s="78"/>
      <c r="IT16" s="78"/>
      <c r="IU16" s="78"/>
      <c r="IV16" s="78"/>
    </row>
    <row r="17" spans="1:256">
      <c r="A17" s="77">
        <f>IF($A16="Totals"," ",IF(A16=" "," ",IF($A16='Compound Inv.'!$G$4,"Totals",$A16+1)))</f>
        <v>3</v>
      </c>
      <c r="B17" s="93">
        <f t="shared" si="0"/>
        <v>155750.39999999999</v>
      </c>
      <c r="C17" s="93">
        <f>IF($A17="Totals",SUM(C$14:C16),IF($A17=" "," ",$E$4))</f>
        <v>0</v>
      </c>
      <c r="D17" s="94">
        <f>IF($A17="Totals",SUM(D$14:D16),IF($A17=" "," ",$D16))</f>
        <v>4320</v>
      </c>
      <c r="E17" s="94">
        <f>IF($A17="Totals",SUM(E$14:E16),IF($A17=" "," ",$E16))</f>
        <v>4320</v>
      </c>
      <c r="F17" s="94">
        <f>IF($A17="Totals",SUM(F$14:F16),IF($A17=" "," ",($B17+$C17)*($G$8/100)))</f>
        <v>6230.0159999999996</v>
      </c>
      <c r="G17" s="95">
        <f>IF($A17="Totals",SUM(G$14:G16),IF($A17=" "," ",D17*($C$11/100)))</f>
        <v>1512</v>
      </c>
      <c r="H17" s="95">
        <f>IF($A17="Totals",SUM(H$14:H16),IF($A17=" "," ",E17*($E$11/100)))</f>
        <v>864</v>
      </c>
      <c r="I17" s="95">
        <f>IF($A17="Totals",SUM(I$14:I16),IF($A17=" "," ",SUM(G17:H17)))</f>
        <v>2376</v>
      </c>
      <c r="J17" s="95">
        <f>IF($A17="Totals",SUM(J$14:J16),IF($A17=" "," ",FV($G$11/100,$G$4-A17,0,-I17)))</f>
        <v>8562.0049017901765</v>
      </c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  <c r="HW17" s="78"/>
      <c r="HX17" s="78"/>
      <c r="HY17" s="78"/>
      <c r="HZ17" s="78"/>
      <c r="IA17" s="78"/>
      <c r="IB17" s="78"/>
      <c r="IC17" s="78"/>
      <c r="ID17" s="78"/>
      <c r="IE17" s="78"/>
      <c r="IF17" s="78"/>
      <c r="IG17" s="78"/>
      <c r="IH17" s="78"/>
      <c r="II17" s="78"/>
      <c r="IJ17" s="78"/>
      <c r="IK17" s="78"/>
      <c r="IL17" s="78"/>
      <c r="IM17" s="78"/>
      <c r="IN17" s="78"/>
      <c r="IO17" s="78"/>
      <c r="IP17" s="78"/>
      <c r="IQ17" s="78"/>
      <c r="IR17" s="78"/>
      <c r="IS17" s="78"/>
      <c r="IT17" s="78"/>
      <c r="IU17" s="78"/>
      <c r="IV17" s="78"/>
    </row>
    <row r="18" spans="1:256">
      <c r="A18" s="77">
        <f>IF($A17="Totals"," ",IF(A17=" "," ",IF($A17='Compound Inv.'!$G$4,"Totals",$A17+1)))</f>
        <v>4</v>
      </c>
      <c r="B18" s="93">
        <f t="shared" si="0"/>
        <v>161980.416</v>
      </c>
      <c r="C18" s="93">
        <f>IF($A18="Totals",SUM(C$14:C17),IF($A18=" "," ",$E$4))</f>
        <v>0</v>
      </c>
      <c r="D18" s="94">
        <f>IF($A18="Totals",SUM(D$14:D17),IF($A18=" "," ",$D17))</f>
        <v>4320</v>
      </c>
      <c r="E18" s="94">
        <f>IF($A18="Totals",SUM(E$14:E17),IF($A18=" "," ",$E17))</f>
        <v>4320</v>
      </c>
      <c r="F18" s="94">
        <f>IF($A18="Totals",SUM(F$14:F17),IF($A18=" "," ",($B18+$C18)*($G$8/100)))</f>
        <v>6479.2166399999996</v>
      </c>
      <c r="G18" s="95">
        <f>IF($A18="Totals",SUM(G$14:G17),IF($A18=" "," ",D18*($C$11/100)))</f>
        <v>1512</v>
      </c>
      <c r="H18" s="95">
        <f>IF($A18="Totals",SUM(H$14:H17),IF($A18=" "," ",E18*($E$11/100)))</f>
        <v>864</v>
      </c>
      <c r="I18" s="95">
        <f>IF($A18="Totals",SUM(I$14:I17),IF($A18=" "," ",SUM(G18:H18)))</f>
        <v>2376</v>
      </c>
      <c r="J18" s="95">
        <f>IF($A18="Totals",SUM(J$14:J17),IF($A18=" "," ",FV($G$11/100,$G$4-A18,0,-I18)))</f>
        <v>8077.3631148963923</v>
      </c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  <c r="HW18" s="78"/>
      <c r="HX18" s="78"/>
      <c r="HY18" s="78"/>
      <c r="HZ18" s="78"/>
      <c r="IA18" s="78"/>
      <c r="IB18" s="78"/>
      <c r="IC18" s="78"/>
      <c r="ID18" s="78"/>
      <c r="IE18" s="78"/>
      <c r="IF18" s="78"/>
      <c r="IG18" s="78"/>
      <c r="IH18" s="78"/>
      <c r="II18" s="78"/>
      <c r="IJ18" s="78"/>
      <c r="IK18" s="78"/>
      <c r="IL18" s="78"/>
      <c r="IM18" s="78"/>
      <c r="IN18" s="78"/>
      <c r="IO18" s="78"/>
      <c r="IP18" s="78"/>
      <c r="IQ18" s="78"/>
      <c r="IR18" s="78"/>
      <c r="IS18" s="78"/>
      <c r="IT18" s="78"/>
      <c r="IU18" s="78"/>
      <c r="IV18" s="78"/>
    </row>
    <row r="19" spans="1:256">
      <c r="A19" s="77">
        <f>IF($A18="Totals"," ",IF(A18=" "," ",IF($A18='Compound Inv.'!$G$4,"Totals",$A18+1)))</f>
        <v>5</v>
      </c>
      <c r="B19" s="93">
        <f t="shared" si="0"/>
        <v>168459.63264</v>
      </c>
      <c r="C19" s="93">
        <f>IF($A19="Totals",SUM(C$14:C18),IF($A19=" "," ",$E$4))</f>
        <v>0</v>
      </c>
      <c r="D19" s="94">
        <f>IF($A19="Totals",SUM(D$14:D18),IF($A19=" "," ",$D18))</f>
        <v>4320</v>
      </c>
      <c r="E19" s="94">
        <f>IF($A19="Totals",SUM(E$14:E18),IF($A19=" "," ",$E18))</f>
        <v>4320</v>
      </c>
      <c r="F19" s="94">
        <f>IF($A19="Totals",SUM(F$14:F18),IF($A19=" "," ",($B19+$C19)*($G$8/100)))</f>
        <v>6738.3853055999998</v>
      </c>
      <c r="G19" s="95">
        <f>IF($A19="Totals",SUM(G$14:G18),IF($A19=" "," ",D19*($C$11/100)))</f>
        <v>1512</v>
      </c>
      <c r="H19" s="95">
        <f>IF($A19="Totals",SUM(H$14:H18),IF($A19=" "," ",E19*($E$11/100)))</f>
        <v>864</v>
      </c>
      <c r="I19" s="95">
        <f>IF($A19="Totals",SUM(I$14:I18),IF($A19=" "," ",SUM(G19:H19)))</f>
        <v>2376</v>
      </c>
      <c r="J19" s="95">
        <f>IF($A19="Totals",SUM(J$14:J18),IF($A19=" "," ",FV($G$11/100,$G$4-A19,0,-I19)))</f>
        <v>7620.153881977727</v>
      </c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  <c r="EQ19" s="78"/>
      <c r="ER19" s="78"/>
      <c r="ES19" s="78"/>
      <c r="ET19" s="78"/>
      <c r="EU19" s="78"/>
      <c r="EV19" s="78"/>
      <c r="EW19" s="78"/>
      <c r="EX19" s="78"/>
      <c r="EY19" s="78"/>
      <c r="EZ19" s="78"/>
      <c r="FA19" s="78"/>
      <c r="FB19" s="78"/>
      <c r="FC19" s="78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  <c r="GA19" s="78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78"/>
      <c r="GN19" s="78"/>
      <c r="GO19" s="78"/>
      <c r="GP19" s="78"/>
      <c r="GQ19" s="78"/>
      <c r="GR19" s="78"/>
      <c r="GS19" s="78"/>
      <c r="GT19" s="78"/>
      <c r="GU19" s="78"/>
      <c r="GV19" s="78"/>
      <c r="GW19" s="78"/>
      <c r="GX19" s="78"/>
      <c r="GY19" s="78"/>
      <c r="GZ19" s="78"/>
      <c r="HA19" s="78"/>
      <c r="HB19" s="78"/>
      <c r="HC19" s="78"/>
      <c r="HD19" s="78"/>
      <c r="HE19" s="78"/>
      <c r="HF19" s="78"/>
      <c r="HG19" s="78"/>
      <c r="HH19" s="78"/>
      <c r="HI19" s="78"/>
      <c r="HJ19" s="78"/>
      <c r="HK19" s="78"/>
      <c r="HL19" s="78"/>
      <c r="HM19" s="78"/>
      <c r="HN19" s="78"/>
      <c r="HO19" s="78"/>
      <c r="HP19" s="78"/>
      <c r="HQ19" s="78"/>
      <c r="HR19" s="78"/>
      <c r="HS19" s="78"/>
      <c r="HT19" s="78"/>
      <c r="HU19" s="78"/>
      <c r="HV19" s="78"/>
      <c r="HW19" s="78"/>
      <c r="HX19" s="78"/>
      <c r="HY19" s="78"/>
      <c r="HZ19" s="78"/>
      <c r="IA19" s="78"/>
      <c r="IB19" s="78"/>
      <c r="IC19" s="78"/>
      <c r="ID19" s="78"/>
      <c r="IE19" s="78"/>
      <c r="IF19" s="78"/>
      <c r="IG19" s="78"/>
      <c r="IH19" s="78"/>
      <c r="II19" s="78"/>
      <c r="IJ19" s="78"/>
      <c r="IK19" s="78"/>
      <c r="IL19" s="78"/>
      <c r="IM19" s="78"/>
      <c r="IN19" s="78"/>
      <c r="IO19" s="78"/>
      <c r="IP19" s="78"/>
      <c r="IQ19" s="78"/>
      <c r="IR19" s="78"/>
      <c r="IS19" s="78"/>
      <c r="IT19" s="78"/>
      <c r="IU19" s="78"/>
      <c r="IV19" s="78"/>
    </row>
    <row r="20" spans="1:256">
      <c r="A20" s="77">
        <f>IF($A19="Totals"," ",IF(A19=" "," ",IF($A19='Compound Inv.'!$G$4,"Totals",$A19+1)))</f>
        <v>6</v>
      </c>
      <c r="B20" s="93">
        <f t="shared" si="0"/>
        <v>175198.0179456</v>
      </c>
      <c r="C20" s="93">
        <f>IF($A20="Totals",SUM(C$14:C19),IF($A20=" "," ",$E$4))</f>
        <v>0</v>
      </c>
      <c r="D20" s="94">
        <f>IF($A20="Totals",SUM(D$14:D19),IF($A20=" "," ",$D19))</f>
        <v>4320</v>
      </c>
      <c r="E20" s="94">
        <f>IF($A20="Totals",SUM(E$14:E19),IF($A20=" "," ",$E19))</f>
        <v>4320</v>
      </c>
      <c r="F20" s="94">
        <f>IF($A20="Totals",SUM(F$14:F19),IF($A20=" "," ",($B20+$C20)*($G$8/100)))</f>
        <v>7007.9207178240003</v>
      </c>
      <c r="G20" s="95">
        <f>IF($A20="Totals",SUM(G$14:G19),IF($A20=" "," ",D20*($C$11/100)))</f>
        <v>1512</v>
      </c>
      <c r="H20" s="95">
        <f>IF($A20="Totals",SUM(H$14:H19),IF($A20=" "," ",E20*($E$11/100)))</f>
        <v>864</v>
      </c>
      <c r="I20" s="95">
        <f>IF($A20="Totals",SUM(I$14:I19),IF($A20=" "," ",SUM(G20:H20)))</f>
        <v>2376</v>
      </c>
      <c r="J20" s="95">
        <f>IF($A20="Totals",SUM(J$14:J19),IF($A20=" "," ",FV($G$11/100,$G$4-A20,0,-I20)))</f>
        <v>7188.8244169601203</v>
      </c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8"/>
      <c r="EI20" s="78"/>
      <c r="EJ20" s="78"/>
      <c r="EK20" s="78"/>
      <c r="EL20" s="78"/>
      <c r="EM20" s="78"/>
      <c r="EN20" s="78"/>
      <c r="EO20" s="78"/>
      <c r="EP20" s="78"/>
      <c r="EQ20" s="78"/>
      <c r="ER20" s="78"/>
      <c r="ES20" s="78"/>
      <c r="ET20" s="78"/>
      <c r="EU20" s="78"/>
      <c r="EV20" s="78"/>
      <c r="EW20" s="78"/>
      <c r="EX20" s="78"/>
      <c r="EY20" s="78"/>
      <c r="EZ20" s="78"/>
      <c r="FA20" s="78"/>
      <c r="FB20" s="78"/>
      <c r="FC20" s="78"/>
      <c r="FD20" s="78"/>
      <c r="FE20" s="78"/>
      <c r="FF20" s="78"/>
      <c r="FG20" s="78"/>
      <c r="FH20" s="78"/>
      <c r="FI20" s="78"/>
      <c r="FJ20" s="78"/>
      <c r="FK20" s="78"/>
      <c r="FL20" s="78"/>
      <c r="FM20" s="78"/>
      <c r="FN20" s="78"/>
      <c r="FO20" s="78"/>
      <c r="FP20" s="78"/>
      <c r="FQ20" s="78"/>
      <c r="FR20" s="78"/>
      <c r="FS20" s="78"/>
      <c r="FT20" s="78"/>
      <c r="FU20" s="78"/>
      <c r="FV20" s="78"/>
      <c r="FW20" s="78"/>
      <c r="FX20" s="78"/>
      <c r="FY20" s="78"/>
      <c r="FZ20" s="78"/>
      <c r="GA20" s="78"/>
      <c r="GB20" s="78"/>
      <c r="GC20" s="78"/>
      <c r="GD20" s="78"/>
      <c r="GE20" s="78"/>
      <c r="GF20" s="78"/>
      <c r="GG20" s="78"/>
      <c r="GH20" s="78"/>
      <c r="GI20" s="78"/>
      <c r="GJ20" s="78"/>
      <c r="GK20" s="78"/>
      <c r="GL20" s="78"/>
      <c r="GM20" s="78"/>
      <c r="GN20" s="78"/>
      <c r="GO20" s="78"/>
      <c r="GP20" s="78"/>
      <c r="GQ20" s="78"/>
      <c r="GR20" s="78"/>
      <c r="GS20" s="78"/>
      <c r="GT20" s="78"/>
      <c r="GU20" s="78"/>
      <c r="GV20" s="78"/>
      <c r="GW20" s="78"/>
      <c r="GX20" s="78"/>
      <c r="GY20" s="78"/>
      <c r="GZ20" s="78"/>
      <c r="HA20" s="78"/>
      <c r="HB20" s="78"/>
      <c r="HC20" s="78"/>
      <c r="HD20" s="78"/>
      <c r="HE20" s="78"/>
      <c r="HF20" s="78"/>
      <c r="HG20" s="78"/>
      <c r="HH20" s="78"/>
      <c r="HI20" s="78"/>
      <c r="HJ20" s="78"/>
      <c r="HK20" s="78"/>
      <c r="HL20" s="78"/>
      <c r="HM20" s="78"/>
      <c r="HN20" s="78"/>
      <c r="HO20" s="78"/>
      <c r="HP20" s="78"/>
      <c r="HQ20" s="78"/>
      <c r="HR20" s="78"/>
      <c r="HS20" s="78"/>
      <c r="HT20" s="78"/>
      <c r="HU20" s="78"/>
      <c r="HV20" s="78"/>
      <c r="HW20" s="78"/>
      <c r="HX20" s="78"/>
      <c r="HY20" s="78"/>
      <c r="HZ20" s="78"/>
      <c r="IA20" s="78"/>
      <c r="IB20" s="78"/>
      <c r="IC20" s="78"/>
      <c r="ID20" s="78"/>
      <c r="IE20" s="78"/>
      <c r="IF20" s="78"/>
      <c r="IG20" s="78"/>
      <c r="IH20" s="78"/>
      <c r="II20" s="78"/>
      <c r="IJ20" s="78"/>
      <c r="IK20" s="78"/>
      <c r="IL20" s="78"/>
      <c r="IM20" s="78"/>
      <c r="IN20" s="78"/>
      <c r="IO20" s="78"/>
      <c r="IP20" s="78"/>
      <c r="IQ20" s="78"/>
      <c r="IR20" s="78"/>
      <c r="IS20" s="78"/>
      <c r="IT20" s="78"/>
      <c r="IU20" s="78"/>
      <c r="IV20" s="78"/>
    </row>
    <row r="21" spans="1:256">
      <c r="A21" s="77">
        <f>IF($A20="Totals"," ",IF(A20=" "," ",IF($A20='Compound Inv.'!$G$4,"Totals",$A20+1)))</f>
        <v>7</v>
      </c>
      <c r="B21" s="93">
        <f t="shared" si="0"/>
        <v>182205.93866342399</v>
      </c>
      <c r="C21" s="93">
        <f>IF($A21="Totals",SUM(C$14:C20),IF($A21=" "," ",$E$4))</f>
        <v>0</v>
      </c>
      <c r="D21" s="94">
        <f>IF($A21="Totals",SUM(D$14:D20),IF($A21=" "," ",$D20))</f>
        <v>4320</v>
      </c>
      <c r="E21" s="94">
        <f>IF($A21="Totals",SUM(E$14:E20),IF($A21=" "," ",$E20))</f>
        <v>4320</v>
      </c>
      <c r="F21" s="94">
        <f>IF($A21="Totals",SUM(F$14:F20),IF($A21=" "," ",($B21+$C21)*($G$8/100)))</f>
        <v>7288.2375465369596</v>
      </c>
      <c r="G21" s="95">
        <f>IF($A21="Totals",SUM(G$14:G20),IF($A21=" "," ",D21*($C$11/100)))</f>
        <v>1512</v>
      </c>
      <c r="H21" s="95">
        <f>IF($A21="Totals",SUM(H$14:H20),IF($A21=" "," ",E21*($E$11/100)))</f>
        <v>864</v>
      </c>
      <c r="I21" s="95">
        <f>IF($A21="Totals",SUM(I$14:I20),IF($A21=" "," ",SUM(G21:H21)))</f>
        <v>2376</v>
      </c>
      <c r="J21" s="95">
        <f>IF($A21="Totals",SUM(J$14:J20),IF($A21=" "," ",FV($G$11/100,$G$4-A21,0,-I21)))</f>
        <v>6781.9098273208674</v>
      </c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  <c r="CP21" s="78"/>
      <c r="CQ21" s="78"/>
      <c r="CR21" s="78"/>
      <c r="CS21" s="78"/>
      <c r="CT21" s="78"/>
      <c r="CU21" s="78"/>
      <c r="CV21" s="78"/>
      <c r="CW21" s="78"/>
      <c r="CX21" s="78"/>
      <c r="CY21" s="78"/>
      <c r="CZ21" s="78"/>
      <c r="DA21" s="78"/>
      <c r="DB21" s="78"/>
      <c r="DC21" s="78"/>
      <c r="DD21" s="78"/>
      <c r="DE21" s="78"/>
      <c r="DF21" s="78"/>
      <c r="DG21" s="78"/>
      <c r="DH21" s="78"/>
      <c r="DI21" s="78"/>
      <c r="DJ21" s="78"/>
      <c r="DK21" s="78"/>
      <c r="DL21" s="78"/>
      <c r="DM21" s="78"/>
      <c r="DN21" s="78"/>
      <c r="DO21" s="78"/>
      <c r="DP21" s="78"/>
      <c r="DQ21" s="78"/>
      <c r="DR21" s="78"/>
      <c r="DS21" s="78"/>
      <c r="DT21" s="78"/>
      <c r="DU21" s="78"/>
      <c r="DV21" s="78"/>
      <c r="DW21" s="78"/>
      <c r="DX21" s="78"/>
      <c r="DY21" s="78"/>
      <c r="DZ21" s="78"/>
      <c r="EA21" s="78"/>
      <c r="EB21" s="78"/>
      <c r="EC21" s="78"/>
      <c r="ED21" s="78"/>
      <c r="EE21" s="78"/>
      <c r="EF21" s="78"/>
      <c r="EG21" s="78"/>
      <c r="EH21" s="78"/>
      <c r="EI21" s="78"/>
      <c r="EJ21" s="78"/>
      <c r="EK21" s="78"/>
      <c r="EL21" s="78"/>
      <c r="EM21" s="78"/>
      <c r="EN21" s="78"/>
      <c r="EO21" s="78"/>
      <c r="EP21" s="78"/>
      <c r="EQ21" s="78"/>
      <c r="ER21" s="78"/>
      <c r="ES21" s="78"/>
      <c r="ET21" s="78"/>
      <c r="EU21" s="78"/>
      <c r="EV21" s="78"/>
      <c r="EW21" s="78"/>
      <c r="EX21" s="78"/>
      <c r="EY21" s="78"/>
      <c r="EZ21" s="78"/>
      <c r="FA21" s="78"/>
      <c r="FB21" s="78"/>
      <c r="FC21" s="78"/>
      <c r="FD21" s="78"/>
      <c r="FE21" s="78"/>
      <c r="FF21" s="78"/>
      <c r="FG21" s="78"/>
      <c r="FH21" s="78"/>
      <c r="FI21" s="78"/>
      <c r="FJ21" s="78"/>
      <c r="FK21" s="78"/>
      <c r="FL21" s="78"/>
      <c r="FM21" s="78"/>
      <c r="FN21" s="78"/>
      <c r="FO21" s="78"/>
      <c r="FP21" s="78"/>
      <c r="FQ21" s="78"/>
      <c r="FR21" s="78"/>
      <c r="FS21" s="78"/>
      <c r="FT21" s="78"/>
      <c r="FU21" s="78"/>
      <c r="FV21" s="78"/>
      <c r="FW21" s="78"/>
      <c r="FX21" s="78"/>
      <c r="FY21" s="78"/>
      <c r="FZ21" s="78"/>
      <c r="GA21" s="78"/>
      <c r="GB21" s="78"/>
      <c r="GC21" s="78"/>
      <c r="GD21" s="78"/>
      <c r="GE21" s="78"/>
      <c r="GF21" s="78"/>
      <c r="GG21" s="78"/>
      <c r="GH21" s="78"/>
      <c r="GI21" s="78"/>
      <c r="GJ21" s="78"/>
      <c r="GK21" s="78"/>
      <c r="GL21" s="78"/>
      <c r="GM21" s="78"/>
      <c r="GN21" s="78"/>
      <c r="GO21" s="78"/>
      <c r="GP21" s="78"/>
      <c r="GQ21" s="78"/>
      <c r="GR21" s="78"/>
      <c r="GS21" s="78"/>
      <c r="GT21" s="78"/>
      <c r="GU21" s="78"/>
      <c r="GV21" s="78"/>
      <c r="GW21" s="78"/>
      <c r="GX21" s="78"/>
      <c r="GY21" s="78"/>
      <c r="GZ21" s="78"/>
      <c r="HA21" s="78"/>
      <c r="HB21" s="78"/>
      <c r="HC21" s="78"/>
      <c r="HD21" s="78"/>
      <c r="HE21" s="78"/>
      <c r="HF21" s="78"/>
      <c r="HG21" s="78"/>
      <c r="HH21" s="78"/>
      <c r="HI21" s="78"/>
      <c r="HJ21" s="78"/>
      <c r="HK21" s="78"/>
      <c r="HL21" s="78"/>
      <c r="HM21" s="78"/>
      <c r="HN21" s="78"/>
      <c r="HO21" s="78"/>
      <c r="HP21" s="78"/>
      <c r="HQ21" s="78"/>
      <c r="HR21" s="78"/>
      <c r="HS21" s="78"/>
      <c r="HT21" s="78"/>
      <c r="HU21" s="78"/>
      <c r="HV21" s="78"/>
      <c r="HW21" s="78"/>
      <c r="HX21" s="78"/>
      <c r="HY21" s="78"/>
      <c r="HZ21" s="78"/>
      <c r="IA21" s="78"/>
      <c r="IB21" s="78"/>
      <c r="IC21" s="78"/>
      <c r="ID21" s="78"/>
      <c r="IE21" s="78"/>
      <c r="IF21" s="78"/>
      <c r="IG21" s="78"/>
      <c r="IH21" s="78"/>
      <c r="II21" s="78"/>
      <c r="IJ21" s="78"/>
      <c r="IK21" s="78"/>
      <c r="IL21" s="78"/>
      <c r="IM21" s="78"/>
      <c r="IN21" s="78"/>
      <c r="IO21" s="78"/>
      <c r="IP21" s="78"/>
      <c r="IQ21" s="78"/>
      <c r="IR21" s="78"/>
      <c r="IS21" s="78"/>
      <c r="IT21" s="78"/>
      <c r="IU21" s="78"/>
      <c r="IV21" s="78"/>
    </row>
    <row r="22" spans="1:256">
      <c r="A22" s="77">
        <f>IF($A21="Totals"," ",IF(A21=" "," ",IF($A21='Compound Inv.'!$G$4,"Totals",$A21+1)))</f>
        <v>8</v>
      </c>
      <c r="B22" s="93">
        <f t="shared" si="0"/>
        <v>189494.17620996095</v>
      </c>
      <c r="C22" s="93">
        <f>IF($A22="Totals",SUM(C$14:C21),IF($A22=" "," ",$E$4))</f>
        <v>0</v>
      </c>
      <c r="D22" s="94">
        <f>IF($A22="Totals",SUM(D$14:D21),IF($A22=" "," ",$D21))</f>
        <v>4320</v>
      </c>
      <c r="E22" s="94">
        <f>IF($A22="Totals",SUM(E$14:E21),IF($A22=" "," ",$E21))</f>
        <v>4320</v>
      </c>
      <c r="F22" s="94">
        <f>IF($A22="Totals",SUM(F$14:F21),IF($A22=" "," ",($B22+$C22)*($G$8/100)))</f>
        <v>7579.7670483984384</v>
      </c>
      <c r="G22" s="95">
        <f>IF($A22="Totals",SUM(G$14:G21),IF($A22=" "," ",D22*($C$11/100)))</f>
        <v>1512</v>
      </c>
      <c r="H22" s="95">
        <f>IF($A22="Totals",SUM(H$14:H21),IF($A22=" "," ",E22*($E$11/100)))</f>
        <v>864</v>
      </c>
      <c r="I22" s="95">
        <f>IF($A22="Totals",SUM(I$14:I21),IF($A22=" "," ",SUM(G22:H22)))</f>
        <v>2376</v>
      </c>
      <c r="J22" s="95">
        <f>IF($A22="Totals",SUM(J$14:J21),IF($A22=" "," ",FV($G$11/100,$G$4-A22,0,-I22)))</f>
        <v>6398.0281389819502</v>
      </c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/>
      <c r="BO22" s="78"/>
      <c r="BP22" s="78"/>
      <c r="BQ22" s="78"/>
      <c r="BR22" s="78"/>
      <c r="BS22" s="78"/>
      <c r="BT22" s="78"/>
      <c r="BU22" s="78"/>
      <c r="BV22" s="78"/>
      <c r="BW22" s="78"/>
      <c r="BX22" s="78"/>
      <c r="BY22" s="78"/>
      <c r="BZ22" s="78"/>
      <c r="CA22" s="78"/>
      <c r="CB22" s="78"/>
      <c r="CC22" s="78"/>
      <c r="CD22" s="78"/>
      <c r="CE22" s="78"/>
      <c r="CF22" s="78"/>
      <c r="CG22" s="78"/>
      <c r="CH22" s="78"/>
      <c r="CI22" s="78"/>
      <c r="CJ22" s="78"/>
      <c r="CK22" s="78"/>
      <c r="CL22" s="78"/>
      <c r="CM22" s="78"/>
      <c r="CN22" s="78"/>
      <c r="CO22" s="78"/>
      <c r="CP22" s="78"/>
      <c r="CQ22" s="78"/>
      <c r="CR22" s="78"/>
      <c r="CS22" s="78"/>
      <c r="CT22" s="78"/>
      <c r="CU22" s="78"/>
      <c r="CV22" s="78"/>
      <c r="CW22" s="78"/>
      <c r="CX22" s="78"/>
      <c r="CY22" s="78"/>
      <c r="CZ22" s="78"/>
      <c r="DA22" s="78"/>
      <c r="DB22" s="78"/>
      <c r="DC22" s="78"/>
      <c r="DD22" s="78"/>
      <c r="DE22" s="78"/>
      <c r="DF22" s="78"/>
      <c r="DG22" s="78"/>
      <c r="DH22" s="78"/>
      <c r="DI22" s="78"/>
      <c r="DJ22" s="78"/>
      <c r="DK22" s="78"/>
      <c r="DL22" s="78"/>
      <c r="DM22" s="78"/>
      <c r="DN22" s="78"/>
      <c r="DO22" s="78"/>
      <c r="DP22" s="78"/>
      <c r="DQ22" s="78"/>
      <c r="DR22" s="78"/>
      <c r="DS22" s="78"/>
      <c r="DT22" s="78"/>
      <c r="DU22" s="78"/>
      <c r="DV22" s="78"/>
      <c r="DW22" s="78"/>
      <c r="DX22" s="78"/>
      <c r="DY22" s="78"/>
      <c r="DZ22" s="78"/>
      <c r="EA22" s="78"/>
      <c r="EB22" s="78"/>
      <c r="EC22" s="78"/>
      <c r="ED22" s="78"/>
      <c r="EE22" s="78"/>
      <c r="EF22" s="78"/>
      <c r="EG22" s="78"/>
      <c r="EH22" s="78"/>
      <c r="EI22" s="78"/>
      <c r="EJ22" s="78"/>
      <c r="EK22" s="78"/>
      <c r="EL22" s="78"/>
      <c r="EM22" s="78"/>
      <c r="EN22" s="78"/>
      <c r="EO22" s="78"/>
      <c r="EP22" s="78"/>
      <c r="EQ22" s="78"/>
      <c r="ER22" s="78"/>
      <c r="ES22" s="78"/>
      <c r="ET22" s="78"/>
      <c r="EU22" s="78"/>
      <c r="EV22" s="78"/>
      <c r="EW22" s="78"/>
      <c r="EX22" s="78"/>
      <c r="EY22" s="78"/>
      <c r="EZ22" s="78"/>
      <c r="FA22" s="78"/>
      <c r="FB22" s="78"/>
      <c r="FC22" s="78"/>
      <c r="FD22" s="78"/>
      <c r="FE22" s="78"/>
      <c r="FF22" s="78"/>
      <c r="FG22" s="78"/>
      <c r="FH22" s="78"/>
      <c r="FI22" s="78"/>
      <c r="FJ22" s="78"/>
      <c r="FK22" s="78"/>
      <c r="FL22" s="78"/>
      <c r="FM22" s="78"/>
      <c r="FN22" s="78"/>
      <c r="FO22" s="78"/>
      <c r="FP22" s="78"/>
      <c r="FQ22" s="78"/>
      <c r="FR22" s="78"/>
      <c r="FS22" s="78"/>
      <c r="FT22" s="78"/>
      <c r="FU22" s="78"/>
      <c r="FV22" s="78"/>
      <c r="FW22" s="78"/>
      <c r="FX22" s="78"/>
      <c r="FY22" s="78"/>
      <c r="FZ22" s="78"/>
      <c r="GA22" s="78"/>
      <c r="GB22" s="78"/>
      <c r="GC22" s="78"/>
      <c r="GD22" s="78"/>
      <c r="GE22" s="78"/>
      <c r="GF22" s="78"/>
      <c r="GG22" s="78"/>
      <c r="GH22" s="78"/>
      <c r="GI22" s="78"/>
      <c r="GJ22" s="78"/>
      <c r="GK22" s="78"/>
      <c r="GL22" s="78"/>
      <c r="GM22" s="78"/>
      <c r="GN22" s="78"/>
      <c r="GO22" s="78"/>
      <c r="GP22" s="78"/>
      <c r="GQ22" s="78"/>
      <c r="GR22" s="78"/>
      <c r="GS22" s="78"/>
      <c r="GT22" s="78"/>
      <c r="GU22" s="78"/>
      <c r="GV22" s="78"/>
      <c r="GW22" s="78"/>
      <c r="GX22" s="78"/>
      <c r="GY22" s="78"/>
      <c r="GZ22" s="78"/>
      <c r="HA22" s="78"/>
      <c r="HB22" s="78"/>
      <c r="HC22" s="78"/>
      <c r="HD22" s="78"/>
      <c r="HE22" s="78"/>
      <c r="HF22" s="78"/>
      <c r="HG22" s="78"/>
      <c r="HH22" s="78"/>
      <c r="HI22" s="78"/>
      <c r="HJ22" s="78"/>
      <c r="HK22" s="78"/>
      <c r="HL22" s="78"/>
      <c r="HM22" s="78"/>
      <c r="HN22" s="78"/>
      <c r="HO22" s="78"/>
      <c r="HP22" s="78"/>
      <c r="HQ22" s="78"/>
      <c r="HR22" s="78"/>
      <c r="HS22" s="78"/>
      <c r="HT22" s="78"/>
      <c r="HU22" s="78"/>
      <c r="HV22" s="78"/>
      <c r="HW22" s="78"/>
      <c r="HX22" s="78"/>
      <c r="HY22" s="78"/>
      <c r="HZ22" s="78"/>
      <c r="IA22" s="78"/>
      <c r="IB22" s="78"/>
      <c r="IC22" s="78"/>
      <c r="ID22" s="78"/>
      <c r="IE22" s="78"/>
      <c r="IF22" s="78"/>
      <c r="IG22" s="78"/>
      <c r="IH22" s="78"/>
      <c r="II22" s="78"/>
      <c r="IJ22" s="78"/>
      <c r="IK22" s="78"/>
      <c r="IL22" s="78"/>
      <c r="IM22" s="78"/>
      <c r="IN22" s="78"/>
      <c r="IO22" s="78"/>
      <c r="IP22" s="78"/>
      <c r="IQ22" s="78"/>
      <c r="IR22" s="78"/>
      <c r="IS22" s="78"/>
      <c r="IT22" s="78"/>
      <c r="IU22" s="78"/>
      <c r="IV22" s="78"/>
    </row>
    <row r="23" spans="1:256">
      <c r="A23" s="77">
        <f>IF($A22="Totals"," ",IF(A22=" "," ",IF($A22='Compound Inv.'!$G$4,"Totals",$A22+1)))</f>
        <v>9</v>
      </c>
      <c r="B23" s="93">
        <f t="shared" si="0"/>
        <v>197073.94325835939</v>
      </c>
      <c r="C23" s="93">
        <f>IF($A23="Totals",SUM(C$14:C22),IF($A23=" "," ",$E$4))</f>
        <v>0</v>
      </c>
      <c r="D23" s="94">
        <f>IF($A23="Totals",SUM(D$14:D22),IF($A23=" "," ",$D22))</f>
        <v>4320</v>
      </c>
      <c r="E23" s="94">
        <f>IF($A23="Totals",SUM(E$14:E22),IF($A23=" "," ",$E22))</f>
        <v>4320</v>
      </c>
      <c r="F23" s="94">
        <f>IF($A23="Totals",SUM(F$14:F22),IF($A23=" "," ",($B23+$C23)*($G$8/100)))</f>
        <v>7882.9577303343758</v>
      </c>
      <c r="G23" s="95">
        <f>IF($A23="Totals",SUM(G$14:G22),IF($A23=" "," ",D23*($C$11/100)))</f>
        <v>1512</v>
      </c>
      <c r="H23" s="95">
        <f>IF($A23="Totals",SUM(H$14:H22),IF($A23=" "," ",E23*($E$11/100)))</f>
        <v>864</v>
      </c>
      <c r="I23" s="95">
        <f>IF($A23="Totals",SUM(I$14:I22),IF($A23=" "," ",SUM(G23:H23)))</f>
        <v>2376</v>
      </c>
      <c r="J23" s="95">
        <f>IF($A23="Totals",SUM(J$14:J22),IF($A23=" "," ",FV($G$11/100,$G$4-A23,0,-I23)))</f>
        <v>6035.8756028131602</v>
      </c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78"/>
      <c r="BE23" s="78"/>
      <c r="BF23" s="78"/>
      <c r="BG23" s="78"/>
      <c r="BH23" s="78"/>
      <c r="BI23" s="78"/>
      <c r="BJ23" s="78"/>
      <c r="BK23" s="78"/>
      <c r="BL23" s="78"/>
      <c r="BM23" s="78"/>
      <c r="BN23" s="78"/>
      <c r="BO23" s="78"/>
      <c r="BP23" s="78"/>
      <c r="BQ23" s="78"/>
      <c r="BR23" s="78"/>
      <c r="BS23" s="78"/>
      <c r="BT23" s="78"/>
      <c r="BU23" s="78"/>
      <c r="BV23" s="78"/>
      <c r="BW23" s="78"/>
      <c r="BX23" s="78"/>
      <c r="BY23" s="78"/>
      <c r="BZ23" s="78"/>
      <c r="CA23" s="78"/>
      <c r="CB23" s="78"/>
      <c r="CC23" s="78"/>
      <c r="CD23" s="78"/>
      <c r="CE23" s="78"/>
      <c r="CF23" s="78"/>
      <c r="CG23" s="78"/>
      <c r="CH23" s="78"/>
      <c r="CI23" s="78"/>
      <c r="CJ23" s="78"/>
      <c r="CK23" s="78"/>
      <c r="CL23" s="78"/>
      <c r="CM23" s="78"/>
      <c r="CN23" s="78"/>
      <c r="CO23" s="78"/>
      <c r="CP23" s="78"/>
      <c r="CQ23" s="78"/>
      <c r="CR23" s="78"/>
      <c r="CS23" s="78"/>
      <c r="CT23" s="78"/>
      <c r="CU23" s="78"/>
      <c r="CV23" s="78"/>
      <c r="CW23" s="78"/>
      <c r="CX23" s="78"/>
      <c r="CY23" s="78"/>
      <c r="CZ23" s="78"/>
      <c r="DA23" s="78"/>
      <c r="DB23" s="78"/>
      <c r="DC23" s="78"/>
      <c r="DD23" s="78"/>
      <c r="DE23" s="78"/>
      <c r="DF23" s="78"/>
      <c r="DG23" s="78"/>
      <c r="DH23" s="78"/>
      <c r="DI23" s="78"/>
      <c r="DJ23" s="78"/>
      <c r="DK23" s="78"/>
      <c r="DL23" s="78"/>
      <c r="DM23" s="78"/>
      <c r="DN23" s="78"/>
      <c r="DO23" s="78"/>
      <c r="DP23" s="78"/>
      <c r="DQ23" s="78"/>
      <c r="DR23" s="78"/>
      <c r="DS23" s="78"/>
      <c r="DT23" s="78"/>
      <c r="DU23" s="78"/>
      <c r="DV23" s="78"/>
      <c r="DW23" s="78"/>
      <c r="DX23" s="78"/>
      <c r="DY23" s="78"/>
      <c r="DZ23" s="78"/>
      <c r="EA23" s="78"/>
      <c r="EB23" s="78"/>
      <c r="EC23" s="78"/>
      <c r="ED23" s="78"/>
      <c r="EE23" s="78"/>
      <c r="EF23" s="78"/>
      <c r="EG23" s="78"/>
      <c r="EH23" s="78"/>
      <c r="EI23" s="78"/>
      <c r="EJ23" s="78"/>
      <c r="EK23" s="78"/>
      <c r="EL23" s="78"/>
      <c r="EM23" s="78"/>
      <c r="EN23" s="78"/>
      <c r="EO23" s="78"/>
      <c r="EP23" s="78"/>
      <c r="EQ23" s="78"/>
      <c r="ER23" s="78"/>
      <c r="ES23" s="78"/>
      <c r="ET23" s="78"/>
      <c r="EU23" s="78"/>
      <c r="EV23" s="78"/>
      <c r="EW23" s="78"/>
      <c r="EX23" s="78"/>
      <c r="EY23" s="78"/>
      <c r="EZ23" s="78"/>
      <c r="FA23" s="78"/>
      <c r="FB23" s="78"/>
      <c r="FC23" s="78"/>
      <c r="FD23" s="78"/>
      <c r="FE23" s="78"/>
      <c r="FF23" s="78"/>
      <c r="FG23" s="78"/>
      <c r="FH23" s="78"/>
      <c r="FI23" s="78"/>
      <c r="FJ23" s="78"/>
      <c r="FK23" s="78"/>
      <c r="FL23" s="78"/>
      <c r="FM23" s="78"/>
      <c r="FN23" s="78"/>
      <c r="FO23" s="78"/>
      <c r="FP23" s="78"/>
      <c r="FQ23" s="78"/>
      <c r="FR23" s="78"/>
      <c r="FS23" s="78"/>
      <c r="FT23" s="78"/>
      <c r="FU23" s="78"/>
      <c r="FV23" s="78"/>
      <c r="FW23" s="78"/>
      <c r="FX23" s="78"/>
      <c r="FY23" s="78"/>
      <c r="FZ23" s="78"/>
      <c r="GA23" s="78"/>
      <c r="GB23" s="78"/>
      <c r="GC23" s="78"/>
      <c r="GD23" s="78"/>
      <c r="GE23" s="78"/>
      <c r="GF23" s="78"/>
      <c r="GG23" s="78"/>
      <c r="GH23" s="78"/>
      <c r="GI23" s="78"/>
      <c r="GJ23" s="78"/>
      <c r="GK23" s="78"/>
      <c r="GL23" s="78"/>
      <c r="GM23" s="78"/>
      <c r="GN23" s="78"/>
      <c r="GO23" s="78"/>
      <c r="GP23" s="78"/>
      <c r="GQ23" s="78"/>
      <c r="GR23" s="78"/>
      <c r="GS23" s="78"/>
      <c r="GT23" s="78"/>
      <c r="GU23" s="78"/>
      <c r="GV23" s="78"/>
      <c r="GW23" s="78"/>
      <c r="GX23" s="78"/>
      <c r="GY23" s="78"/>
      <c r="GZ23" s="78"/>
      <c r="HA23" s="78"/>
      <c r="HB23" s="78"/>
      <c r="HC23" s="78"/>
      <c r="HD23" s="78"/>
      <c r="HE23" s="78"/>
      <c r="HF23" s="78"/>
      <c r="HG23" s="78"/>
      <c r="HH23" s="78"/>
      <c r="HI23" s="78"/>
      <c r="HJ23" s="78"/>
      <c r="HK23" s="78"/>
      <c r="HL23" s="78"/>
      <c r="HM23" s="78"/>
      <c r="HN23" s="78"/>
      <c r="HO23" s="78"/>
      <c r="HP23" s="78"/>
      <c r="HQ23" s="78"/>
      <c r="HR23" s="78"/>
      <c r="HS23" s="78"/>
      <c r="HT23" s="78"/>
      <c r="HU23" s="78"/>
      <c r="HV23" s="78"/>
      <c r="HW23" s="78"/>
      <c r="HX23" s="78"/>
      <c r="HY23" s="78"/>
      <c r="HZ23" s="78"/>
      <c r="IA23" s="78"/>
      <c r="IB23" s="78"/>
      <c r="IC23" s="78"/>
      <c r="ID23" s="78"/>
      <c r="IE23" s="78"/>
      <c r="IF23" s="78"/>
      <c r="IG23" s="78"/>
      <c r="IH23" s="78"/>
      <c r="II23" s="78"/>
      <c r="IJ23" s="78"/>
      <c r="IK23" s="78"/>
      <c r="IL23" s="78"/>
      <c r="IM23" s="78"/>
      <c r="IN23" s="78"/>
      <c r="IO23" s="78"/>
      <c r="IP23" s="78"/>
      <c r="IQ23" s="78"/>
      <c r="IR23" s="78"/>
      <c r="IS23" s="78"/>
      <c r="IT23" s="78"/>
      <c r="IU23" s="78"/>
      <c r="IV23" s="78"/>
    </row>
    <row r="24" spans="1:256">
      <c r="A24" s="77">
        <f>IF($A23="Totals"," ",IF(A23=" "," ",IF($A23='Compound Inv.'!$G$4,"Totals",$A23+1)))</f>
        <v>10</v>
      </c>
      <c r="B24" s="93">
        <f t="shared" si="0"/>
        <v>204956.90098869376</v>
      </c>
      <c r="C24" s="93">
        <f>IF($A24="Totals",SUM(C$14:C23),IF($A24=" "," ",$E$4))</f>
        <v>0</v>
      </c>
      <c r="D24" s="94">
        <f>IF($A24="Totals",SUM(D$14:D23),IF($A24=" "," ",$D23))</f>
        <v>4320</v>
      </c>
      <c r="E24" s="94">
        <f>IF($A24="Totals",SUM(E$14:E23),IF($A24=" "," ",$E23))</f>
        <v>4320</v>
      </c>
      <c r="F24" s="94">
        <f>IF($A24="Totals",SUM(F$14:F23),IF($A24=" "," ",($B24+$C24)*($G$8/100)))</f>
        <v>8198.2760395477508</v>
      </c>
      <c r="G24" s="95">
        <f>IF($A24="Totals",SUM(G$14:G23),IF($A24=" "," ",D24*($C$11/100)))</f>
        <v>1512</v>
      </c>
      <c r="H24" s="95">
        <f>IF($A24="Totals",SUM(H$14:H23),IF($A24=" "," ",E24*($E$11/100)))</f>
        <v>864</v>
      </c>
      <c r="I24" s="95">
        <f>IF($A24="Totals",SUM(I$14:I23),IF($A24=" "," ",SUM(G24:H24)))</f>
        <v>2376</v>
      </c>
      <c r="J24" s="95">
        <f>IF($A24="Totals",SUM(J$14:J23),IF($A24=" "," ",FV($G$11/100,$G$4-A24,0,-I24)))</f>
        <v>5694.2222668048689</v>
      </c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8"/>
      <c r="BM24" s="78"/>
      <c r="BN24" s="78"/>
      <c r="BO24" s="78"/>
      <c r="BP24" s="78"/>
      <c r="BQ24" s="78"/>
      <c r="BR24" s="78"/>
      <c r="BS24" s="78"/>
      <c r="BT24" s="78"/>
      <c r="BU24" s="78"/>
      <c r="BV24" s="78"/>
      <c r="BW24" s="78"/>
      <c r="BX24" s="78"/>
      <c r="BY24" s="78"/>
      <c r="BZ24" s="78"/>
      <c r="CA24" s="78"/>
      <c r="CB24" s="78"/>
      <c r="CC24" s="78"/>
      <c r="CD24" s="78"/>
      <c r="CE24" s="78"/>
      <c r="CF24" s="78"/>
      <c r="CG24" s="78"/>
      <c r="CH24" s="78"/>
      <c r="CI24" s="78"/>
      <c r="CJ24" s="78"/>
      <c r="CK24" s="78"/>
      <c r="CL24" s="78"/>
      <c r="CM24" s="78"/>
      <c r="CN24" s="78"/>
      <c r="CO24" s="78"/>
      <c r="CP24" s="78"/>
      <c r="CQ24" s="78"/>
      <c r="CR24" s="78"/>
      <c r="CS24" s="78"/>
      <c r="CT24" s="78"/>
      <c r="CU24" s="78"/>
      <c r="CV24" s="78"/>
      <c r="CW24" s="78"/>
      <c r="CX24" s="78"/>
      <c r="CY24" s="78"/>
      <c r="CZ24" s="78"/>
      <c r="DA24" s="78"/>
      <c r="DB24" s="78"/>
      <c r="DC24" s="78"/>
      <c r="DD24" s="78"/>
      <c r="DE24" s="78"/>
      <c r="DF24" s="78"/>
      <c r="DG24" s="78"/>
      <c r="DH24" s="78"/>
      <c r="DI24" s="78"/>
      <c r="DJ24" s="78"/>
      <c r="DK24" s="78"/>
      <c r="DL24" s="78"/>
      <c r="DM24" s="78"/>
      <c r="DN24" s="78"/>
      <c r="DO24" s="78"/>
      <c r="DP24" s="78"/>
      <c r="DQ24" s="78"/>
      <c r="DR24" s="78"/>
      <c r="DS24" s="78"/>
      <c r="DT24" s="78"/>
      <c r="DU24" s="78"/>
      <c r="DV24" s="78"/>
      <c r="DW24" s="78"/>
      <c r="DX24" s="78"/>
      <c r="DY24" s="78"/>
      <c r="DZ24" s="78"/>
      <c r="EA24" s="78"/>
      <c r="EB24" s="78"/>
      <c r="EC24" s="78"/>
      <c r="ED24" s="78"/>
      <c r="EE24" s="78"/>
      <c r="EF24" s="78"/>
      <c r="EG24" s="78"/>
      <c r="EH24" s="78"/>
      <c r="EI24" s="78"/>
      <c r="EJ24" s="78"/>
      <c r="EK24" s="78"/>
      <c r="EL24" s="78"/>
      <c r="EM24" s="78"/>
      <c r="EN24" s="78"/>
      <c r="EO24" s="78"/>
      <c r="EP24" s="78"/>
      <c r="EQ24" s="78"/>
      <c r="ER24" s="78"/>
      <c r="ES24" s="78"/>
      <c r="ET24" s="78"/>
      <c r="EU24" s="78"/>
      <c r="EV24" s="78"/>
      <c r="EW24" s="78"/>
      <c r="EX24" s="78"/>
      <c r="EY24" s="78"/>
      <c r="EZ24" s="78"/>
      <c r="FA24" s="78"/>
      <c r="FB24" s="78"/>
      <c r="FC24" s="78"/>
      <c r="FD24" s="78"/>
      <c r="FE24" s="78"/>
      <c r="FF24" s="78"/>
      <c r="FG24" s="78"/>
      <c r="FH24" s="78"/>
      <c r="FI24" s="78"/>
      <c r="FJ24" s="78"/>
      <c r="FK24" s="78"/>
      <c r="FL24" s="78"/>
      <c r="FM24" s="78"/>
      <c r="FN24" s="78"/>
      <c r="FO24" s="78"/>
      <c r="FP24" s="78"/>
      <c r="FQ24" s="78"/>
      <c r="FR24" s="78"/>
      <c r="FS24" s="78"/>
      <c r="FT24" s="78"/>
      <c r="FU24" s="78"/>
      <c r="FV24" s="78"/>
      <c r="FW24" s="78"/>
      <c r="FX24" s="78"/>
      <c r="FY24" s="78"/>
      <c r="FZ24" s="78"/>
      <c r="GA24" s="78"/>
      <c r="GB24" s="78"/>
      <c r="GC24" s="78"/>
      <c r="GD24" s="78"/>
      <c r="GE24" s="78"/>
      <c r="GF24" s="78"/>
      <c r="GG24" s="78"/>
      <c r="GH24" s="78"/>
      <c r="GI24" s="78"/>
      <c r="GJ24" s="78"/>
      <c r="GK24" s="78"/>
      <c r="GL24" s="78"/>
      <c r="GM24" s="78"/>
      <c r="GN24" s="78"/>
      <c r="GO24" s="78"/>
      <c r="GP24" s="78"/>
      <c r="GQ24" s="78"/>
      <c r="GR24" s="78"/>
      <c r="GS24" s="78"/>
      <c r="GT24" s="78"/>
      <c r="GU24" s="78"/>
      <c r="GV24" s="78"/>
      <c r="GW24" s="78"/>
      <c r="GX24" s="78"/>
      <c r="GY24" s="78"/>
      <c r="GZ24" s="78"/>
      <c r="HA24" s="78"/>
      <c r="HB24" s="78"/>
      <c r="HC24" s="78"/>
      <c r="HD24" s="78"/>
      <c r="HE24" s="78"/>
      <c r="HF24" s="78"/>
      <c r="HG24" s="78"/>
      <c r="HH24" s="78"/>
      <c r="HI24" s="78"/>
      <c r="HJ24" s="78"/>
      <c r="HK24" s="78"/>
      <c r="HL24" s="78"/>
      <c r="HM24" s="78"/>
      <c r="HN24" s="78"/>
      <c r="HO24" s="78"/>
      <c r="HP24" s="78"/>
      <c r="HQ24" s="78"/>
      <c r="HR24" s="78"/>
      <c r="HS24" s="78"/>
      <c r="HT24" s="78"/>
      <c r="HU24" s="78"/>
      <c r="HV24" s="78"/>
      <c r="HW24" s="78"/>
      <c r="HX24" s="78"/>
      <c r="HY24" s="78"/>
      <c r="HZ24" s="78"/>
      <c r="IA24" s="78"/>
      <c r="IB24" s="78"/>
      <c r="IC24" s="78"/>
      <c r="ID24" s="78"/>
      <c r="IE24" s="78"/>
      <c r="IF24" s="78"/>
      <c r="IG24" s="78"/>
      <c r="IH24" s="78"/>
      <c r="II24" s="78"/>
      <c r="IJ24" s="78"/>
      <c r="IK24" s="78"/>
      <c r="IL24" s="78"/>
      <c r="IM24" s="78"/>
      <c r="IN24" s="78"/>
      <c r="IO24" s="78"/>
      <c r="IP24" s="78"/>
      <c r="IQ24" s="78"/>
      <c r="IR24" s="78"/>
      <c r="IS24" s="78"/>
      <c r="IT24" s="78"/>
      <c r="IU24" s="78"/>
      <c r="IV24" s="78"/>
    </row>
    <row r="25" spans="1:256">
      <c r="A25" s="77">
        <f>IF($A24="Totals"," ",IF(A24=" "," ",IF($A24='Compound Inv.'!$G$4,"Totals",$A24+1)))</f>
        <v>11</v>
      </c>
      <c r="B25" s="93">
        <f t="shared" si="0"/>
        <v>213155.17702824151</v>
      </c>
      <c r="C25" s="93">
        <f>IF($A25="Totals",SUM(C$14:C24),IF($A25=" "," ",$E$4))</f>
        <v>0</v>
      </c>
      <c r="D25" s="94">
        <f>IF($A25="Totals",SUM(D$14:D24),IF($A25=" "," ",$D24))</f>
        <v>4320</v>
      </c>
      <c r="E25" s="94">
        <f>IF($A25="Totals",SUM(E$14:E24),IF($A25=" "," ",$E24))</f>
        <v>4320</v>
      </c>
      <c r="F25" s="94">
        <f>IF($A25="Totals",SUM(F$14:F24),IF($A25=" "," ",($B25+$C25)*($G$8/100)))</f>
        <v>8526.2070811296599</v>
      </c>
      <c r="G25" s="95">
        <f>IF($A25="Totals",SUM(G$14:G24),IF($A25=" "," ",D25*($C$11/100)))</f>
        <v>1512</v>
      </c>
      <c r="H25" s="95">
        <f>IF($A25="Totals",SUM(H$14:H24),IF($A25=" "," ",E25*($E$11/100)))</f>
        <v>864</v>
      </c>
      <c r="I25" s="95">
        <f>IF($A25="Totals",SUM(I$14:I24),IF($A25=" "," ",SUM(G25:H25)))</f>
        <v>2376</v>
      </c>
      <c r="J25" s="95">
        <f>IF($A25="Totals",SUM(J$14:J24),IF($A25=" "," ",FV($G$11/100,$G$4-A25,0,-I25)))</f>
        <v>5371.9077988725167</v>
      </c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78"/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8"/>
      <c r="BM25" s="78"/>
      <c r="BN25" s="78"/>
      <c r="BO25" s="78"/>
      <c r="BP25" s="78"/>
      <c r="BQ25" s="78"/>
      <c r="BR25" s="78"/>
      <c r="BS25" s="78"/>
      <c r="BT25" s="78"/>
      <c r="BU25" s="78"/>
      <c r="BV25" s="78"/>
      <c r="BW25" s="78"/>
      <c r="BX25" s="78"/>
      <c r="BY25" s="78"/>
      <c r="BZ25" s="78"/>
      <c r="CA25" s="78"/>
      <c r="CB25" s="78"/>
      <c r="CC25" s="78"/>
      <c r="CD25" s="78"/>
      <c r="CE25" s="78"/>
      <c r="CF25" s="78"/>
      <c r="CG25" s="78"/>
      <c r="CH25" s="78"/>
      <c r="CI25" s="78"/>
      <c r="CJ25" s="78"/>
      <c r="CK25" s="78"/>
      <c r="CL25" s="78"/>
      <c r="CM25" s="78"/>
      <c r="CN25" s="78"/>
      <c r="CO25" s="78"/>
      <c r="CP25" s="78"/>
      <c r="CQ25" s="78"/>
      <c r="CR25" s="78"/>
      <c r="CS25" s="78"/>
      <c r="CT25" s="78"/>
      <c r="CU25" s="78"/>
      <c r="CV25" s="78"/>
      <c r="CW25" s="78"/>
      <c r="CX25" s="78"/>
      <c r="CY25" s="78"/>
      <c r="CZ25" s="78"/>
      <c r="DA25" s="78"/>
      <c r="DB25" s="78"/>
      <c r="DC25" s="78"/>
      <c r="DD25" s="78"/>
      <c r="DE25" s="78"/>
      <c r="DF25" s="78"/>
      <c r="DG25" s="78"/>
      <c r="DH25" s="78"/>
      <c r="DI25" s="78"/>
      <c r="DJ25" s="78"/>
      <c r="DK25" s="78"/>
      <c r="DL25" s="78"/>
      <c r="DM25" s="78"/>
      <c r="DN25" s="78"/>
      <c r="DO25" s="78"/>
      <c r="DP25" s="78"/>
      <c r="DQ25" s="78"/>
      <c r="DR25" s="78"/>
      <c r="DS25" s="78"/>
      <c r="DT25" s="78"/>
      <c r="DU25" s="78"/>
      <c r="DV25" s="78"/>
      <c r="DW25" s="78"/>
      <c r="DX25" s="78"/>
      <c r="DY25" s="78"/>
      <c r="DZ25" s="78"/>
      <c r="EA25" s="78"/>
      <c r="EB25" s="78"/>
      <c r="EC25" s="78"/>
      <c r="ED25" s="78"/>
      <c r="EE25" s="78"/>
      <c r="EF25" s="78"/>
      <c r="EG25" s="78"/>
      <c r="EH25" s="78"/>
      <c r="EI25" s="78"/>
      <c r="EJ25" s="78"/>
      <c r="EK25" s="78"/>
      <c r="EL25" s="78"/>
      <c r="EM25" s="78"/>
      <c r="EN25" s="78"/>
      <c r="EO25" s="78"/>
      <c r="EP25" s="78"/>
      <c r="EQ25" s="78"/>
      <c r="ER25" s="78"/>
      <c r="ES25" s="78"/>
      <c r="ET25" s="78"/>
      <c r="EU25" s="78"/>
      <c r="EV25" s="78"/>
      <c r="EW25" s="78"/>
      <c r="EX25" s="78"/>
      <c r="EY25" s="78"/>
      <c r="EZ25" s="78"/>
      <c r="FA25" s="78"/>
      <c r="FB25" s="78"/>
      <c r="FC25" s="78"/>
      <c r="FD25" s="78"/>
      <c r="FE25" s="78"/>
      <c r="FF25" s="78"/>
      <c r="FG25" s="78"/>
      <c r="FH25" s="78"/>
      <c r="FI25" s="78"/>
      <c r="FJ25" s="78"/>
      <c r="FK25" s="78"/>
      <c r="FL25" s="78"/>
      <c r="FM25" s="78"/>
      <c r="FN25" s="78"/>
      <c r="FO25" s="78"/>
      <c r="FP25" s="78"/>
      <c r="FQ25" s="78"/>
      <c r="FR25" s="78"/>
      <c r="FS25" s="78"/>
      <c r="FT25" s="78"/>
      <c r="FU25" s="78"/>
      <c r="FV25" s="78"/>
      <c r="FW25" s="78"/>
      <c r="FX25" s="78"/>
      <c r="FY25" s="78"/>
      <c r="FZ25" s="78"/>
      <c r="GA25" s="78"/>
      <c r="GB25" s="78"/>
      <c r="GC25" s="78"/>
      <c r="GD25" s="78"/>
      <c r="GE25" s="78"/>
      <c r="GF25" s="78"/>
      <c r="GG25" s="78"/>
      <c r="GH25" s="78"/>
      <c r="GI25" s="78"/>
      <c r="GJ25" s="78"/>
      <c r="GK25" s="78"/>
      <c r="GL25" s="78"/>
      <c r="GM25" s="78"/>
      <c r="GN25" s="78"/>
      <c r="GO25" s="78"/>
      <c r="GP25" s="78"/>
      <c r="GQ25" s="78"/>
      <c r="GR25" s="78"/>
      <c r="GS25" s="78"/>
      <c r="GT25" s="78"/>
      <c r="GU25" s="78"/>
      <c r="GV25" s="78"/>
      <c r="GW25" s="78"/>
      <c r="GX25" s="78"/>
      <c r="GY25" s="78"/>
      <c r="GZ25" s="78"/>
      <c r="HA25" s="78"/>
      <c r="HB25" s="78"/>
      <c r="HC25" s="78"/>
      <c r="HD25" s="78"/>
      <c r="HE25" s="78"/>
      <c r="HF25" s="78"/>
      <c r="HG25" s="78"/>
      <c r="HH25" s="78"/>
      <c r="HI25" s="78"/>
      <c r="HJ25" s="78"/>
      <c r="HK25" s="78"/>
      <c r="HL25" s="78"/>
      <c r="HM25" s="78"/>
      <c r="HN25" s="78"/>
      <c r="HO25" s="78"/>
      <c r="HP25" s="78"/>
      <c r="HQ25" s="78"/>
      <c r="HR25" s="78"/>
      <c r="HS25" s="78"/>
      <c r="HT25" s="78"/>
      <c r="HU25" s="78"/>
      <c r="HV25" s="78"/>
      <c r="HW25" s="78"/>
      <c r="HX25" s="78"/>
      <c r="HY25" s="78"/>
      <c r="HZ25" s="78"/>
      <c r="IA25" s="78"/>
      <c r="IB25" s="78"/>
      <c r="IC25" s="78"/>
      <c r="ID25" s="78"/>
      <c r="IE25" s="78"/>
      <c r="IF25" s="78"/>
      <c r="IG25" s="78"/>
      <c r="IH25" s="78"/>
      <c r="II25" s="78"/>
      <c r="IJ25" s="78"/>
      <c r="IK25" s="78"/>
      <c r="IL25" s="78"/>
      <c r="IM25" s="78"/>
      <c r="IN25" s="78"/>
      <c r="IO25" s="78"/>
      <c r="IP25" s="78"/>
      <c r="IQ25" s="78"/>
      <c r="IR25" s="78"/>
      <c r="IS25" s="78"/>
      <c r="IT25" s="78"/>
      <c r="IU25" s="78"/>
      <c r="IV25" s="78"/>
    </row>
    <row r="26" spans="1:256">
      <c r="A26" s="77">
        <f>IF($A25="Totals"," ",IF(A25=" "," ",IF($A25='Compound Inv.'!$G$4,"Totals",$A25+1)))</f>
        <v>12</v>
      </c>
      <c r="B26" s="93">
        <f t="shared" si="0"/>
        <v>221681.38410937117</v>
      </c>
      <c r="C26" s="93">
        <f>IF($A26="Totals",SUM(C$14:C25),IF($A26=" "," ",$E$4))</f>
        <v>0</v>
      </c>
      <c r="D26" s="94">
        <f>IF($A26="Totals",SUM(D$14:D25),IF($A26=" "," ",$D25))</f>
        <v>4320</v>
      </c>
      <c r="E26" s="94">
        <f>IF($A26="Totals",SUM(E$14:E25),IF($A26=" "," ",$E25))</f>
        <v>4320</v>
      </c>
      <c r="F26" s="94">
        <f>IF($A26="Totals",SUM(F$14:F25),IF($A26=" "," ",($B26+$C26)*($G$8/100)))</f>
        <v>8867.255364374847</v>
      </c>
      <c r="G26" s="95">
        <f>IF($A26="Totals",SUM(G$14:G25),IF($A26=" "," ",D26*($C$11/100)))</f>
        <v>1512</v>
      </c>
      <c r="H26" s="95">
        <f>IF($A26="Totals",SUM(H$14:H25),IF($A26=" "," ",E26*($E$11/100)))</f>
        <v>864</v>
      </c>
      <c r="I26" s="95">
        <f>IF($A26="Totals",SUM(I$14:I25),IF($A26=" "," ",SUM(G26:H26)))</f>
        <v>2376</v>
      </c>
      <c r="J26" s="95">
        <f>IF($A26="Totals",SUM(J$14:J25),IF($A26=" "," ",FV($G$11/100,$G$4-A26,0,-I26)))</f>
        <v>5067.8375461061478</v>
      </c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78"/>
      <c r="AZ26" s="78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8"/>
      <c r="BL26" s="78"/>
      <c r="BM26" s="78"/>
      <c r="BN26" s="78"/>
      <c r="BO26" s="78"/>
      <c r="BP26" s="78"/>
      <c r="BQ26" s="78"/>
      <c r="BR26" s="78"/>
      <c r="BS26" s="78"/>
      <c r="BT26" s="78"/>
      <c r="BU26" s="78"/>
      <c r="BV26" s="78"/>
      <c r="BW26" s="78"/>
      <c r="BX26" s="78"/>
      <c r="BY26" s="78"/>
      <c r="BZ26" s="78"/>
      <c r="CA26" s="78"/>
      <c r="CB26" s="78"/>
      <c r="CC26" s="78"/>
      <c r="CD26" s="78"/>
      <c r="CE26" s="78"/>
      <c r="CF26" s="78"/>
      <c r="CG26" s="78"/>
      <c r="CH26" s="78"/>
      <c r="CI26" s="78"/>
      <c r="CJ26" s="78"/>
      <c r="CK26" s="78"/>
      <c r="CL26" s="78"/>
      <c r="CM26" s="78"/>
      <c r="CN26" s="78"/>
      <c r="CO26" s="78"/>
      <c r="CP26" s="78"/>
      <c r="CQ26" s="78"/>
      <c r="CR26" s="78"/>
      <c r="CS26" s="78"/>
      <c r="CT26" s="78"/>
      <c r="CU26" s="78"/>
      <c r="CV26" s="78"/>
      <c r="CW26" s="78"/>
      <c r="CX26" s="78"/>
      <c r="CY26" s="78"/>
      <c r="CZ26" s="78"/>
      <c r="DA26" s="78"/>
      <c r="DB26" s="78"/>
      <c r="DC26" s="78"/>
      <c r="DD26" s="78"/>
      <c r="DE26" s="78"/>
      <c r="DF26" s="78"/>
      <c r="DG26" s="78"/>
      <c r="DH26" s="78"/>
      <c r="DI26" s="78"/>
      <c r="DJ26" s="78"/>
      <c r="DK26" s="78"/>
      <c r="DL26" s="78"/>
      <c r="DM26" s="78"/>
      <c r="DN26" s="78"/>
      <c r="DO26" s="78"/>
      <c r="DP26" s="78"/>
      <c r="DQ26" s="78"/>
      <c r="DR26" s="78"/>
      <c r="DS26" s="78"/>
      <c r="DT26" s="78"/>
      <c r="DU26" s="78"/>
      <c r="DV26" s="78"/>
      <c r="DW26" s="78"/>
      <c r="DX26" s="78"/>
      <c r="DY26" s="78"/>
      <c r="DZ26" s="78"/>
      <c r="EA26" s="78"/>
      <c r="EB26" s="78"/>
      <c r="EC26" s="78"/>
      <c r="ED26" s="78"/>
      <c r="EE26" s="78"/>
      <c r="EF26" s="78"/>
      <c r="EG26" s="78"/>
      <c r="EH26" s="78"/>
      <c r="EI26" s="78"/>
      <c r="EJ26" s="78"/>
      <c r="EK26" s="78"/>
      <c r="EL26" s="78"/>
      <c r="EM26" s="78"/>
      <c r="EN26" s="78"/>
      <c r="EO26" s="78"/>
      <c r="EP26" s="78"/>
      <c r="EQ26" s="78"/>
      <c r="ER26" s="78"/>
      <c r="ES26" s="78"/>
      <c r="ET26" s="78"/>
      <c r="EU26" s="78"/>
      <c r="EV26" s="78"/>
      <c r="EW26" s="78"/>
      <c r="EX26" s="78"/>
      <c r="EY26" s="78"/>
      <c r="EZ26" s="78"/>
      <c r="FA26" s="78"/>
      <c r="FB26" s="78"/>
      <c r="FC26" s="78"/>
      <c r="FD26" s="78"/>
      <c r="FE26" s="78"/>
      <c r="FF26" s="78"/>
      <c r="FG26" s="78"/>
      <c r="FH26" s="78"/>
      <c r="FI26" s="78"/>
      <c r="FJ26" s="78"/>
      <c r="FK26" s="78"/>
      <c r="FL26" s="78"/>
      <c r="FM26" s="78"/>
      <c r="FN26" s="78"/>
      <c r="FO26" s="78"/>
      <c r="FP26" s="78"/>
      <c r="FQ26" s="78"/>
      <c r="FR26" s="78"/>
      <c r="FS26" s="78"/>
      <c r="FT26" s="78"/>
      <c r="FU26" s="78"/>
      <c r="FV26" s="78"/>
      <c r="FW26" s="78"/>
      <c r="FX26" s="78"/>
      <c r="FY26" s="78"/>
      <c r="FZ26" s="78"/>
      <c r="GA26" s="78"/>
      <c r="GB26" s="78"/>
      <c r="GC26" s="78"/>
      <c r="GD26" s="78"/>
      <c r="GE26" s="78"/>
      <c r="GF26" s="78"/>
      <c r="GG26" s="78"/>
      <c r="GH26" s="78"/>
      <c r="GI26" s="78"/>
      <c r="GJ26" s="78"/>
      <c r="GK26" s="78"/>
      <c r="GL26" s="78"/>
      <c r="GM26" s="78"/>
      <c r="GN26" s="78"/>
      <c r="GO26" s="78"/>
      <c r="GP26" s="78"/>
      <c r="GQ26" s="78"/>
      <c r="GR26" s="78"/>
      <c r="GS26" s="78"/>
      <c r="GT26" s="78"/>
      <c r="GU26" s="78"/>
      <c r="GV26" s="78"/>
      <c r="GW26" s="78"/>
      <c r="GX26" s="78"/>
      <c r="GY26" s="78"/>
      <c r="GZ26" s="78"/>
      <c r="HA26" s="78"/>
      <c r="HB26" s="78"/>
      <c r="HC26" s="78"/>
      <c r="HD26" s="78"/>
      <c r="HE26" s="78"/>
      <c r="HF26" s="78"/>
      <c r="HG26" s="78"/>
      <c r="HH26" s="78"/>
      <c r="HI26" s="78"/>
      <c r="HJ26" s="78"/>
      <c r="HK26" s="78"/>
      <c r="HL26" s="78"/>
      <c r="HM26" s="78"/>
      <c r="HN26" s="78"/>
      <c r="HO26" s="78"/>
      <c r="HP26" s="78"/>
      <c r="HQ26" s="78"/>
      <c r="HR26" s="78"/>
      <c r="HS26" s="78"/>
      <c r="HT26" s="78"/>
      <c r="HU26" s="78"/>
      <c r="HV26" s="78"/>
      <c r="HW26" s="78"/>
      <c r="HX26" s="78"/>
      <c r="HY26" s="78"/>
      <c r="HZ26" s="78"/>
      <c r="IA26" s="78"/>
      <c r="IB26" s="78"/>
      <c r="IC26" s="78"/>
      <c r="ID26" s="78"/>
      <c r="IE26" s="78"/>
      <c r="IF26" s="78"/>
      <c r="IG26" s="78"/>
      <c r="IH26" s="78"/>
      <c r="II26" s="78"/>
      <c r="IJ26" s="78"/>
      <c r="IK26" s="78"/>
      <c r="IL26" s="78"/>
      <c r="IM26" s="78"/>
      <c r="IN26" s="78"/>
      <c r="IO26" s="78"/>
      <c r="IP26" s="78"/>
      <c r="IQ26" s="78"/>
      <c r="IR26" s="78"/>
      <c r="IS26" s="78"/>
      <c r="IT26" s="78"/>
      <c r="IU26" s="78"/>
      <c r="IV26" s="78"/>
    </row>
    <row r="27" spans="1:256">
      <c r="A27" s="77">
        <f>IF($A26="Totals"," ",IF(A26=" "," ",IF($A26='Compound Inv.'!$G$4,"Totals",$A26+1)))</f>
        <v>13</v>
      </c>
      <c r="B27" s="93">
        <f t="shared" si="0"/>
        <v>230548.63947374601</v>
      </c>
      <c r="C27" s="93">
        <f>IF($A27="Totals",SUM(C$14:C26),IF($A27=" "," ",$E$4))</f>
        <v>0</v>
      </c>
      <c r="D27" s="94">
        <f>IF($A27="Totals",SUM(D$14:D26),IF($A27=" "," ",$D26))</f>
        <v>4320</v>
      </c>
      <c r="E27" s="94">
        <f>IF($A27="Totals",SUM(E$14:E26),IF($A27=" "," ",$E26))</f>
        <v>4320</v>
      </c>
      <c r="F27" s="94">
        <f>IF($A27="Totals",SUM(F$14:F26),IF($A27=" "," ",($B27+$C27)*($G$8/100)))</f>
        <v>9221.9455789498406</v>
      </c>
      <c r="G27" s="95">
        <f>IF($A27="Totals",SUM(G$14:G26),IF($A27=" "," ",D27*($C$11/100)))</f>
        <v>1512</v>
      </c>
      <c r="H27" s="95">
        <f>IF($A27="Totals",SUM(H$14:H26),IF($A27=" "," ",E27*($E$11/100)))</f>
        <v>864</v>
      </c>
      <c r="I27" s="95">
        <f>IF($A27="Totals",SUM(I$14:I26),IF($A27=" "," ",SUM(G27:H27)))</f>
        <v>2376</v>
      </c>
      <c r="J27" s="95">
        <f>IF($A27="Totals",SUM(J$14:J26),IF($A27=" "," ",FV($G$11/100,$G$4-A27,0,-I27)))</f>
        <v>4780.9788170812708</v>
      </c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8"/>
      <c r="AY27" s="78"/>
      <c r="AZ27" s="78"/>
      <c r="BA27" s="78"/>
      <c r="BB27" s="78"/>
      <c r="BC27" s="78"/>
      <c r="BD27" s="78"/>
      <c r="BE27" s="78"/>
      <c r="BF27" s="78"/>
      <c r="BG27" s="78"/>
      <c r="BH27" s="78"/>
      <c r="BI27" s="78"/>
      <c r="BJ27" s="78"/>
      <c r="BK27" s="78"/>
      <c r="BL27" s="78"/>
      <c r="BM27" s="78"/>
      <c r="BN27" s="78"/>
      <c r="BO27" s="78"/>
      <c r="BP27" s="78"/>
      <c r="BQ27" s="78"/>
      <c r="BR27" s="78"/>
      <c r="BS27" s="78"/>
      <c r="BT27" s="78"/>
      <c r="BU27" s="78"/>
      <c r="BV27" s="78"/>
      <c r="BW27" s="78"/>
      <c r="BX27" s="78"/>
      <c r="BY27" s="78"/>
      <c r="BZ27" s="78"/>
      <c r="CA27" s="78"/>
      <c r="CB27" s="78"/>
      <c r="CC27" s="78"/>
      <c r="CD27" s="78"/>
      <c r="CE27" s="78"/>
      <c r="CF27" s="78"/>
      <c r="CG27" s="78"/>
      <c r="CH27" s="78"/>
      <c r="CI27" s="78"/>
      <c r="CJ27" s="78"/>
      <c r="CK27" s="78"/>
      <c r="CL27" s="78"/>
      <c r="CM27" s="78"/>
      <c r="CN27" s="78"/>
      <c r="CO27" s="78"/>
      <c r="CP27" s="78"/>
      <c r="CQ27" s="78"/>
      <c r="CR27" s="78"/>
      <c r="CS27" s="78"/>
      <c r="CT27" s="78"/>
      <c r="CU27" s="78"/>
      <c r="CV27" s="78"/>
      <c r="CW27" s="78"/>
      <c r="CX27" s="78"/>
      <c r="CY27" s="78"/>
      <c r="CZ27" s="78"/>
      <c r="DA27" s="78"/>
      <c r="DB27" s="78"/>
      <c r="DC27" s="78"/>
      <c r="DD27" s="78"/>
      <c r="DE27" s="78"/>
      <c r="DF27" s="78"/>
      <c r="DG27" s="78"/>
      <c r="DH27" s="78"/>
      <c r="DI27" s="78"/>
      <c r="DJ27" s="78"/>
      <c r="DK27" s="78"/>
      <c r="DL27" s="78"/>
      <c r="DM27" s="78"/>
      <c r="DN27" s="78"/>
      <c r="DO27" s="78"/>
      <c r="DP27" s="78"/>
      <c r="DQ27" s="78"/>
      <c r="DR27" s="78"/>
      <c r="DS27" s="78"/>
      <c r="DT27" s="78"/>
      <c r="DU27" s="78"/>
      <c r="DV27" s="78"/>
      <c r="DW27" s="78"/>
      <c r="DX27" s="78"/>
      <c r="DY27" s="78"/>
      <c r="DZ27" s="78"/>
      <c r="EA27" s="78"/>
      <c r="EB27" s="78"/>
      <c r="EC27" s="78"/>
      <c r="ED27" s="78"/>
      <c r="EE27" s="78"/>
      <c r="EF27" s="78"/>
      <c r="EG27" s="78"/>
      <c r="EH27" s="78"/>
      <c r="EI27" s="78"/>
      <c r="EJ27" s="78"/>
      <c r="EK27" s="78"/>
      <c r="EL27" s="78"/>
      <c r="EM27" s="78"/>
      <c r="EN27" s="78"/>
      <c r="EO27" s="78"/>
      <c r="EP27" s="78"/>
      <c r="EQ27" s="78"/>
      <c r="ER27" s="78"/>
      <c r="ES27" s="78"/>
      <c r="ET27" s="78"/>
      <c r="EU27" s="78"/>
      <c r="EV27" s="78"/>
      <c r="EW27" s="78"/>
      <c r="EX27" s="78"/>
      <c r="EY27" s="78"/>
      <c r="EZ27" s="78"/>
      <c r="FA27" s="78"/>
      <c r="FB27" s="78"/>
      <c r="FC27" s="78"/>
      <c r="FD27" s="78"/>
      <c r="FE27" s="78"/>
      <c r="FF27" s="78"/>
      <c r="FG27" s="78"/>
      <c r="FH27" s="78"/>
      <c r="FI27" s="78"/>
      <c r="FJ27" s="78"/>
      <c r="FK27" s="78"/>
      <c r="FL27" s="78"/>
      <c r="FM27" s="78"/>
      <c r="FN27" s="78"/>
      <c r="FO27" s="78"/>
      <c r="FP27" s="78"/>
      <c r="FQ27" s="78"/>
      <c r="FR27" s="78"/>
      <c r="FS27" s="78"/>
      <c r="FT27" s="78"/>
      <c r="FU27" s="78"/>
      <c r="FV27" s="78"/>
      <c r="FW27" s="78"/>
      <c r="FX27" s="78"/>
      <c r="FY27" s="78"/>
      <c r="FZ27" s="78"/>
      <c r="GA27" s="78"/>
      <c r="GB27" s="78"/>
      <c r="GC27" s="78"/>
      <c r="GD27" s="78"/>
      <c r="GE27" s="78"/>
      <c r="GF27" s="78"/>
      <c r="GG27" s="78"/>
      <c r="GH27" s="78"/>
      <c r="GI27" s="78"/>
      <c r="GJ27" s="78"/>
      <c r="GK27" s="78"/>
      <c r="GL27" s="78"/>
      <c r="GM27" s="78"/>
      <c r="GN27" s="78"/>
      <c r="GO27" s="78"/>
      <c r="GP27" s="78"/>
      <c r="GQ27" s="78"/>
      <c r="GR27" s="78"/>
      <c r="GS27" s="78"/>
      <c r="GT27" s="78"/>
      <c r="GU27" s="78"/>
      <c r="GV27" s="78"/>
      <c r="GW27" s="78"/>
      <c r="GX27" s="78"/>
      <c r="GY27" s="78"/>
      <c r="GZ27" s="78"/>
      <c r="HA27" s="78"/>
      <c r="HB27" s="78"/>
      <c r="HC27" s="78"/>
      <c r="HD27" s="78"/>
      <c r="HE27" s="78"/>
      <c r="HF27" s="78"/>
      <c r="HG27" s="78"/>
      <c r="HH27" s="78"/>
      <c r="HI27" s="78"/>
      <c r="HJ27" s="78"/>
      <c r="HK27" s="78"/>
      <c r="HL27" s="78"/>
      <c r="HM27" s="78"/>
      <c r="HN27" s="78"/>
      <c r="HO27" s="78"/>
      <c r="HP27" s="78"/>
      <c r="HQ27" s="78"/>
      <c r="HR27" s="78"/>
      <c r="HS27" s="78"/>
      <c r="HT27" s="78"/>
      <c r="HU27" s="78"/>
      <c r="HV27" s="78"/>
      <c r="HW27" s="78"/>
      <c r="HX27" s="78"/>
      <c r="HY27" s="78"/>
      <c r="HZ27" s="78"/>
      <c r="IA27" s="78"/>
      <c r="IB27" s="78"/>
      <c r="IC27" s="78"/>
      <c r="ID27" s="78"/>
      <c r="IE27" s="78"/>
      <c r="IF27" s="78"/>
      <c r="IG27" s="78"/>
      <c r="IH27" s="78"/>
      <c r="II27" s="78"/>
      <c r="IJ27" s="78"/>
      <c r="IK27" s="78"/>
      <c r="IL27" s="78"/>
      <c r="IM27" s="78"/>
      <c r="IN27" s="78"/>
      <c r="IO27" s="78"/>
      <c r="IP27" s="78"/>
      <c r="IQ27" s="78"/>
      <c r="IR27" s="78"/>
      <c r="IS27" s="78"/>
      <c r="IT27" s="78"/>
      <c r="IU27" s="78"/>
      <c r="IV27" s="78"/>
    </row>
    <row r="28" spans="1:256">
      <c r="A28" s="77">
        <f>IF($A27="Totals"," ",IF(A27=" "," ",IF($A27='Compound Inv.'!$G$4,"Totals",$A27+1)))</f>
        <v>14</v>
      </c>
      <c r="B28" s="93">
        <f t="shared" si="0"/>
        <v>239770.58505269585</v>
      </c>
      <c r="C28" s="93">
        <f>IF($A28="Totals",SUM(C$14:C27),IF($A28=" "," ",$E$4))</f>
        <v>0</v>
      </c>
      <c r="D28" s="94">
        <f>IF($A28="Totals",SUM(D$14:D27),IF($A28=" "," ",$D27))</f>
        <v>4320</v>
      </c>
      <c r="E28" s="94">
        <f>IF($A28="Totals",SUM(E$14:E27),IF($A28=" "," ",$E27))</f>
        <v>4320</v>
      </c>
      <c r="F28" s="94">
        <f>IF($A28="Totals",SUM(F$14:F27),IF($A28=" "," ",($B28+$C28)*($G$8/100)))</f>
        <v>9590.8234021078351</v>
      </c>
      <c r="G28" s="95">
        <f>IF($A28="Totals",SUM(G$14:G27),IF($A28=" "," ",D28*($C$11/100)))</f>
        <v>1512</v>
      </c>
      <c r="H28" s="95">
        <f>IF($A28="Totals",SUM(H$14:H27),IF($A28=" "," ",E28*($E$11/100)))</f>
        <v>864</v>
      </c>
      <c r="I28" s="95">
        <f>IF($A28="Totals",SUM(I$14:I27),IF($A28=" "," ",SUM(G28:H28)))</f>
        <v>2376</v>
      </c>
      <c r="J28" s="95">
        <f>IF($A28="Totals",SUM(J$14:J27),IF($A28=" "," ",FV($G$11/100,$G$4-A28,0,-I28)))</f>
        <v>4510.3573746049724</v>
      </c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  <c r="BK28" s="78"/>
      <c r="BL28" s="78"/>
      <c r="BM28" s="78"/>
      <c r="BN28" s="78"/>
      <c r="BO28" s="78"/>
      <c r="BP28" s="78"/>
      <c r="BQ28" s="78"/>
      <c r="BR28" s="78"/>
      <c r="BS28" s="78"/>
      <c r="BT28" s="78"/>
      <c r="BU28" s="78"/>
      <c r="BV28" s="78"/>
      <c r="BW28" s="78"/>
      <c r="BX28" s="78"/>
      <c r="BY28" s="78"/>
      <c r="BZ28" s="78"/>
      <c r="CA28" s="78"/>
      <c r="CB28" s="78"/>
      <c r="CC28" s="78"/>
      <c r="CD28" s="78"/>
      <c r="CE28" s="78"/>
      <c r="CF28" s="78"/>
      <c r="CG28" s="78"/>
      <c r="CH28" s="78"/>
      <c r="CI28" s="78"/>
      <c r="CJ28" s="78"/>
      <c r="CK28" s="78"/>
      <c r="CL28" s="78"/>
      <c r="CM28" s="78"/>
      <c r="CN28" s="78"/>
      <c r="CO28" s="78"/>
      <c r="CP28" s="78"/>
      <c r="CQ28" s="78"/>
      <c r="CR28" s="78"/>
      <c r="CS28" s="78"/>
      <c r="CT28" s="78"/>
      <c r="CU28" s="78"/>
      <c r="CV28" s="78"/>
      <c r="CW28" s="78"/>
      <c r="CX28" s="78"/>
      <c r="CY28" s="78"/>
      <c r="CZ28" s="78"/>
      <c r="DA28" s="78"/>
      <c r="DB28" s="78"/>
      <c r="DC28" s="78"/>
      <c r="DD28" s="78"/>
      <c r="DE28" s="78"/>
      <c r="DF28" s="78"/>
      <c r="DG28" s="78"/>
      <c r="DH28" s="78"/>
      <c r="DI28" s="78"/>
      <c r="DJ28" s="78"/>
      <c r="DK28" s="78"/>
      <c r="DL28" s="78"/>
      <c r="DM28" s="78"/>
      <c r="DN28" s="78"/>
      <c r="DO28" s="78"/>
      <c r="DP28" s="78"/>
      <c r="DQ28" s="78"/>
      <c r="DR28" s="78"/>
      <c r="DS28" s="78"/>
      <c r="DT28" s="78"/>
      <c r="DU28" s="78"/>
      <c r="DV28" s="78"/>
      <c r="DW28" s="78"/>
      <c r="DX28" s="78"/>
      <c r="DY28" s="78"/>
      <c r="DZ28" s="78"/>
      <c r="EA28" s="78"/>
      <c r="EB28" s="78"/>
      <c r="EC28" s="78"/>
      <c r="ED28" s="78"/>
      <c r="EE28" s="78"/>
      <c r="EF28" s="78"/>
      <c r="EG28" s="78"/>
      <c r="EH28" s="78"/>
      <c r="EI28" s="78"/>
      <c r="EJ28" s="78"/>
      <c r="EK28" s="78"/>
      <c r="EL28" s="78"/>
      <c r="EM28" s="78"/>
      <c r="EN28" s="78"/>
      <c r="EO28" s="78"/>
      <c r="EP28" s="78"/>
      <c r="EQ28" s="78"/>
      <c r="ER28" s="78"/>
      <c r="ES28" s="78"/>
      <c r="ET28" s="78"/>
      <c r="EU28" s="78"/>
      <c r="EV28" s="78"/>
      <c r="EW28" s="78"/>
      <c r="EX28" s="78"/>
      <c r="EY28" s="78"/>
      <c r="EZ28" s="78"/>
      <c r="FA28" s="78"/>
      <c r="FB28" s="78"/>
      <c r="FC28" s="78"/>
      <c r="FD28" s="78"/>
      <c r="FE28" s="78"/>
      <c r="FF28" s="78"/>
      <c r="FG28" s="78"/>
      <c r="FH28" s="78"/>
      <c r="FI28" s="78"/>
      <c r="FJ28" s="78"/>
      <c r="FK28" s="78"/>
      <c r="FL28" s="78"/>
      <c r="FM28" s="78"/>
      <c r="FN28" s="78"/>
      <c r="FO28" s="78"/>
      <c r="FP28" s="78"/>
      <c r="FQ28" s="78"/>
      <c r="FR28" s="78"/>
      <c r="FS28" s="78"/>
      <c r="FT28" s="78"/>
      <c r="FU28" s="78"/>
      <c r="FV28" s="78"/>
      <c r="FW28" s="78"/>
      <c r="FX28" s="78"/>
      <c r="FY28" s="78"/>
      <c r="FZ28" s="78"/>
      <c r="GA28" s="78"/>
      <c r="GB28" s="78"/>
      <c r="GC28" s="78"/>
      <c r="GD28" s="78"/>
      <c r="GE28" s="78"/>
      <c r="GF28" s="78"/>
      <c r="GG28" s="78"/>
      <c r="GH28" s="78"/>
      <c r="GI28" s="78"/>
      <c r="GJ28" s="78"/>
      <c r="GK28" s="78"/>
      <c r="GL28" s="78"/>
      <c r="GM28" s="78"/>
      <c r="GN28" s="78"/>
      <c r="GO28" s="78"/>
      <c r="GP28" s="78"/>
      <c r="GQ28" s="78"/>
      <c r="GR28" s="78"/>
      <c r="GS28" s="78"/>
      <c r="GT28" s="78"/>
      <c r="GU28" s="78"/>
      <c r="GV28" s="78"/>
      <c r="GW28" s="78"/>
      <c r="GX28" s="78"/>
      <c r="GY28" s="78"/>
      <c r="GZ28" s="78"/>
      <c r="HA28" s="78"/>
      <c r="HB28" s="78"/>
      <c r="HC28" s="78"/>
      <c r="HD28" s="78"/>
      <c r="HE28" s="78"/>
      <c r="HF28" s="78"/>
      <c r="HG28" s="78"/>
      <c r="HH28" s="78"/>
      <c r="HI28" s="78"/>
      <c r="HJ28" s="78"/>
      <c r="HK28" s="78"/>
      <c r="HL28" s="78"/>
      <c r="HM28" s="78"/>
      <c r="HN28" s="78"/>
      <c r="HO28" s="78"/>
      <c r="HP28" s="78"/>
      <c r="HQ28" s="78"/>
      <c r="HR28" s="78"/>
      <c r="HS28" s="78"/>
      <c r="HT28" s="78"/>
      <c r="HU28" s="78"/>
      <c r="HV28" s="78"/>
      <c r="HW28" s="78"/>
      <c r="HX28" s="78"/>
      <c r="HY28" s="78"/>
      <c r="HZ28" s="78"/>
      <c r="IA28" s="78"/>
      <c r="IB28" s="78"/>
      <c r="IC28" s="78"/>
      <c r="ID28" s="78"/>
      <c r="IE28" s="78"/>
      <c r="IF28" s="78"/>
      <c r="IG28" s="78"/>
      <c r="IH28" s="78"/>
      <c r="II28" s="78"/>
      <c r="IJ28" s="78"/>
      <c r="IK28" s="78"/>
      <c r="IL28" s="78"/>
      <c r="IM28" s="78"/>
      <c r="IN28" s="78"/>
      <c r="IO28" s="78"/>
      <c r="IP28" s="78"/>
      <c r="IQ28" s="78"/>
      <c r="IR28" s="78"/>
      <c r="IS28" s="78"/>
      <c r="IT28" s="78"/>
      <c r="IU28" s="78"/>
      <c r="IV28" s="78"/>
    </row>
    <row r="29" spans="1:256">
      <c r="A29" s="77">
        <f>IF($A28="Totals"," ",IF(A28=" "," ",IF($A28='Compound Inv.'!$G$4,"Totals",$A28+1)))</f>
        <v>15</v>
      </c>
      <c r="B29" s="93">
        <f t="shared" si="0"/>
        <v>249361.40845480369</v>
      </c>
      <c r="C29" s="93">
        <f>IF($A29="Totals",SUM(C$14:C28),IF($A29=" "," ",$E$4))</f>
        <v>0</v>
      </c>
      <c r="D29" s="94">
        <f>IF($A29="Totals",SUM(D$14:D28),IF($A29=" "," ",$D28))</f>
        <v>4320</v>
      </c>
      <c r="E29" s="94">
        <f>IF($A29="Totals",SUM(E$14:E28),IF($A29=" "," ",$E28))</f>
        <v>4320</v>
      </c>
      <c r="F29" s="94">
        <f>IF($A29="Totals",SUM(F$14:F28),IF($A29=" "," ",($B29+$C29)*($G$8/100)))</f>
        <v>9974.4563381921471</v>
      </c>
      <c r="G29" s="95">
        <f>IF($A29="Totals",SUM(G$14:G28),IF($A29=" "," ",D29*($C$11/100)))</f>
        <v>1512</v>
      </c>
      <c r="H29" s="95">
        <f>IF($A29="Totals",SUM(H$14:H28),IF($A29=" "," ",E29*($E$11/100)))</f>
        <v>864</v>
      </c>
      <c r="I29" s="95">
        <f>IF($A29="Totals",SUM(I$14:I28),IF($A29=" "," ",SUM(G29:H29)))</f>
        <v>2376</v>
      </c>
      <c r="J29" s="95">
        <f>IF($A29="Totals",SUM(J$14:J28),IF($A29=" "," ",FV($G$11/100,$G$4-A29,0,-I29)))</f>
        <v>4255.0541269858222</v>
      </c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8"/>
      <c r="BD29" s="78"/>
      <c r="BE29" s="78"/>
      <c r="BF29" s="78"/>
      <c r="BG29" s="78"/>
      <c r="BH29" s="78"/>
      <c r="BI29" s="78"/>
      <c r="BJ29" s="78"/>
      <c r="BK29" s="78"/>
      <c r="BL29" s="78"/>
      <c r="BM29" s="78"/>
      <c r="BN29" s="78"/>
      <c r="BO29" s="78"/>
      <c r="BP29" s="78"/>
      <c r="BQ29" s="78"/>
      <c r="BR29" s="78"/>
      <c r="BS29" s="78"/>
      <c r="BT29" s="78"/>
      <c r="BU29" s="78"/>
      <c r="BV29" s="78"/>
      <c r="BW29" s="78"/>
      <c r="BX29" s="78"/>
      <c r="BY29" s="78"/>
      <c r="BZ29" s="78"/>
      <c r="CA29" s="78"/>
      <c r="CB29" s="78"/>
      <c r="CC29" s="78"/>
      <c r="CD29" s="78"/>
      <c r="CE29" s="78"/>
      <c r="CF29" s="78"/>
      <c r="CG29" s="78"/>
      <c r="CH29" s="78"/>
      <c r="CI29" s="78"/>
      <c r="CJ29" s="78"/>
      <c r="CK29" s="78"/>
      <c r="CL29" s="78"/>
      <c r="CM29" s="78"/>
      <c r="CN29" s="78"/>
      <c r="CO29" s="78"/>
      <c r="CP29" s="78"/>
      <c r="CQ29" s="78"/>
      <c r="CR29" s="78"/>
      <c r="CS29" s="78"/>
      <c r="CT29" s="78"/>
      <c r="CU29" s="78"/>
      <c r="CV29" s="78"/>
      <c r="CW29" s="78"/>
      <c r="CX29" s="78"/>
      <c r="CY29" s="78"/>
      <c r="CZ29" s="78"/>
      <c r="DA29" s="78"/>
      <c r="DB29" s="78"/>
      <c r="DC29" s="78"/>
      <c r="DD29" s="78"/>
      <c r="DE29" s="78"/>
      <c r="DF29" s="78"/>
      <c r="DG29" s="78"/>
      <c r="DH29" s="78"/>
      <c r="DI29" s="78"/>
      <c r="DJ29" s="78"/>
      <c r="DK29" s="78"/>
      <c r="DL29" s="78"/>
      <c r="DM29" s="78"/>
      <c r="DN29" s="78"/>
      <c r="DO29" s="78"/>
      <c r="DP29" s="78"/>
      <c r="DQ29" s="78"/>
      <c r="DR29" s="78"/>
      <c r="DS29" s="78"/>
      <c r="DT29" s="78"/>
      <c r="DU29" s="78"/>
      <c r="DV29" s="78"/>
      <c r="DW29" s="78"/>
      <c r="DX29" s="78"/>
      <c r="DY29" s="78"/>
      <c r="DZ29" s="78"/>
      <c r="EA29" s="78"/>
      <c r="EB29" s="78"/>
      <c r="EC29" s="78"/>
      <c r="ED29" s="78"/>
      <c r="EE29" s="78"/>
      <c r="EF29" s="78"/>
      <c r="EG29" s="78"/>
      <c r="EH29" s="78"/>
      <c r="EI29" s="78"/>
      <c r="EJ29" s="78"/>
      <c r="EK29" s="78"/>
      <c r="EL29" s="78"/>
      <c r="EM29" s="78"/>
      <c r="EN29" s="78"/>
      <c r="EO29" s="78"/>
      <c r="EP29" s="78"/>
      <c r="EQ29" s="78"/>
      <c r="ER29" s="78"/>
      <c r="ES29" s="78"/>
      <c r="ET29" s="78"/>
      <c r="EU29" s="78"/>
      <c r="EV29" s="78"/>
      <c r="EW29" s="78"/>
      <c r="EX29" s="78"/>
      <c r="EY29" s="78"/>
      <c r="EZ29" s="78"/>
      <c r="FA29" s="78"/>
      <c r="FB29" s="78"/>
      <c r="FC29" s="78"/>
      <c r="FD29" s="78"/>
      <c r="FE29" s="78"/>
      <c r="FF29" s="78"/>
      <c r="FG29" s="78"/>
      <c r="FH29" s="78"/>
      <c r="FI29" s="78"/>
      <c r="FJ29" s="78"/>
      <c r="FK29" s="78"/>
      <c r="FL29" s="78"/>
      <c r="FM29" s="78"/>
      <c r="FN29" s="78"/>
      <c r="FO29" s="78"/>
      <c r="FP29" s="78"/>
      <c r="FQ29" s="78"/>
      <c r="FR29" s="78"/>
      <c r="FS29" s="78"/>
      <c r="FT29" s="78"/>
      <c r="FU29" s="78"/>
      <c r="FV29" s="78"/>
      <c r="FW29" s="78"/>
      <c r="FX29" s="78"/>
      <c r="FY29" s="78"/>
      <c r="FZ29" s="78"/>
      <c r="GA29" s="78"/>
      <c r="GB29" s="78"/>
      <c r="GC29" s="78"/>
      <c r="GD29" s="78"/>
      <c r="GE29" s="78"/>
      <c r="GF29" s="78"/>
      <c r="GG29" s="78"/>
      <c r="GH29" s="78"/>
      <c r="GI29" s="78"/>
      <c r="GJ29" s="78"/>
      <c r="GK29" s="78"/>
      <c r="GL29" s="78"/>
      <c r="GM29" s="78"/>
      <c r="GN29" s="78"/>
      <c r="GO29" s="78"/>
      <c r="GP29" s="78"/>
      <c r="GQ29" s="78"/>
      <c r="GR29" s="78"/>
      <c r="GS29" s="78"/>
      <c r="GT29" s="78"/>
      <c r="GU29" s="78"/>
      <c r="GV29" s="78"/>
      <c r="GW29" s="78"/>
      <c r="GX29" s="78"/>
      <c r="GY29" s="78"/>
      <c r="GZ29" s="78"/>
      <c r="HA29" s="78"/>
      <c r="HB29" s="78"/>
      <c r="HC29" s="78"/>
      <c r="HD29" s="78"/>
      <c r="HE29" s="78"/>
      <c r="HF29" s="78"/>
      <c r="HG29" s="78"/>
      <c r="HH29" s="78"/>
      <c r="HI29" s="78"/>
      <c r="HJ29" s="78"/>
      <c r="HK29" s="78"/>
      <c r="HL29" s="78"/>
      <c r="HM29" s="78"/>
      <c r="HN29" s="78"/>
      <c r="HO29" s="78"/>
      <c r="HP29" s="78"/>
      <c r="HQ29" s="78"/>
      <c r="HR29" s="78"/>
      <c r="HS29" s="78"/>
      <c r="HT29" s="78"/>
      <c r="HU29" s="78"/>
      <c r="HV29" s="78"/>
      <c r="HW29" s="78"/>
      <c r="HX29" s="78"/>
      <c r="HY29" s="78"/>
      <c r="HZ29" s="78"/>
      <c r="IA29" s="78"/>
      <c r="IB29" s="78"/>
      <c r="IC29" s="78"/>
      <c r="ID29" s="78"/>
      <c r="IE29" s="78"/>
      <c r="IF29" s="78"/>
      <c r="IG29" s="78"/>
      <c r="IH29" s="78"/>
      <c r="II29" s="78"/>
      <c r="IJ29" s="78"/>
      <c r="IK29" s="78"/>
      <c r="IL29" s="78"/>
      <c r="IM29" s="78"/>
      <c r="IN29" s="78"/>
      <c r="IO29" s="78"/>
      <c r="IP29" s="78"/>
      <c r="IQ29" s="78"/>
      <c r="IR29" s="78"/>
      <c r="IS29" s="78"/>
      <c r="IT29" s="78"/>
      <c r="IU29" s="78"/>
      <c r="IV29" s="78"/>
    </row>
    <row r="30" spans="1:256">
      <c r="A30" s="77">
        <f>IF($A29="Totals"," ",IF(A29=" "," ",IF($A29='Compound Inv.'!$G$4,"Totals",$A29+1)))</f>
        <v>16</v>
      </c>
      <c r="B30" s="93">
        <f t="shared" si="0"/>
        <v>259335.86479299585</v>
      </c>
      <c r="C30" s="93">
        <f>IF($A30="Totals",SUM(C$14:C29),IF($A30=" "," ",$E$4))</f>
        <v>0</v>
      </c>
      <c r="D30" s="94">
        <f>IF($A30="Totals",SUM(D$14:D29),IF($A30=" "," ",$D29))</f>
        <v>4320</v>
      </c>
      <c r="E30" s="94">
        <f>IF($A30="Totals",SUM(E$14:E29),IF($A30=" "," ",$E29))</f>
        <v>4320</v>
      </c>
      <c r="F30" s="94">
        <f>IF($A30="Totals",SUM(F$14:F29),IF($A30=" "," ",($B30+$C30)*($G$8/100)))</f>
        <v>10373.434591719835</v>
      </c>
      <c r="G30" s="95">
        <f>IF($A30="Totals",SUM(G$14:G29),IF($A30=" "," ",D30*($C$11/100)))</f>
        <v>1512</v>
      </c>
      <c r="H30" s="95">
        <f>IF($A30="Totals",SUM(H$14:H29),IF($A30=" "," ",E30*($E$11/100)))</f>
        <v>864</v>
      </c>
      <c r="I30" s="95">
        <f>IF($A30="Totals",SUM(I$14:I29),IF($A30=" "," ",SUM(G30:H30)))</f>
        <v>2376</v>
      </c>
      <c r="J30" s="95">
        <f>IF($A30="Totals",SUM(J$14:J29),IF($A30=" "," ",FV($G$11/100,$G$4-A30,0,-I30)))</f>
        <v>4014.202006590398</v>
      </c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78"/>
      <c r="BA30" s="78"/>
      <c r="BB30" s="78"/>
      <c r="BC30" s="78"/>
      <c r="BD30" s="78"/>
      <c r="BE30" s="78"/>
      <c r="BF30" s="78"/>
      <c r="BG30" s="78"/>
      <c r="BH30" s="78"/>
      <c r="BI30" s="78"/>
      <c r="BJ30" s="78"/>
      <c r="BK30" s="78"/>
      <c r="BL30" s="78"/>
      <c r="BM30" s="78"/>
      <c r="BN30" s="78"/>
      <c r="BO30" s="78"/>
      <c r="BP30" s="78"/>
      <c r="BQ30" s="78"/>
      <c r="BR30" s="78"/>
      <c r="BS30" s="78"/>
      <c r="BT30" s="78"/>
      <c r="BU30" s="78"/>
      <c r="BV30" s="78"/>
      <c r="BW30" s="78"/>
      <c r="BX30" s="78"/>
      <c r="BY30" s="78"/>
      <c r="BZ30" s="78"/>
      <c r="CA30" s="78"/>
      <c r="CB30" s="78"/>
      <c r="CC30" s="78"/>
      <c r="CD30" s="78"/>
      <c r="CE30" s="78"/>
      <c r="CF30" s="78"/>
      <c r="CG30" s="78"/>
      <c r="CH30" s="78"/>
      <c r="CI30" s="78"/>
      <c r="CJ30" s="78"/>
      <c r="CK30" s="78"/>
      <c r="CL30" s="78"/>
      <c r="CM30" s="78"/>
      <c r="CN30" s="78"/>
      <c r="CO30" s="78"/>
      <c r="CP30" s="78"/>
      <c r="CQ30" s="78"/>
      <c r="CR30" s="78"/>
      <c r="CS30" s="78"/>
      <c r="CT30" s="78"/>
      <c r="CU30" s="78"/>
      <c r="CV30" s="78"/>
      <c r="CW30" s="78"/>
      <c r="CX30" s="78"/>
      <c r="CY30" s="78"/>
      <c r="CZ30" s="78"/>
      <c r="DA30" s="78"/>
      <c r="DB30" s="78"/>
      <c r="DC30" s="78"/>
      <c r="DD30" s="78"/>
      <c r="DE30" s="78"/>
      <c r="DF30" s="78"/>
      <c r="DG30" s="78"/>
      <c r="DH30" s="78"/>
      <c r="DI30" s="78"/>
      <c r="DJ30" s="78"/>
      <c r="DK30" s="78"/>
      <c r="DL30" s="78"/>
      <c r="DM30" s="78"/>
      <c r="DN30" s="78"/>
      <c r="DO30" s="78"/>
      <c r="DP30" s="78"/>
      <c r="DQ30" s="78"/>
      <c r="DR30" s="78"/>
      <c r="DS30" s="78"/>
      <c r="DT30" s="78"/>
      <c r="DU30" s="78"/>
      <c r="DV30" s="78"/>
      <c r="DW30" s="78"/>
      <c r="DX30" s="78"/>
      <c r="DY30" s="78"/>
      <c r="DZ30" s="78"/>
      <c r="EA30" s="78"/>
      <c r="EB30" s="78"/>
      <c r="EC30" s="78"/>
      <c r="ED30" s="78"/>
      <c r="EE30" s="78"/>
      <c r="EF30" s="78"/>
      <c r="EG30" s="78"/>
      <c r="EH30" s="78"/>
      <c r="EI30" s="78"/>
      <c r="EJ30" s="78"/>
      <c r="EK30" s="78"/>
      <c r="EL30" s="78"/>
      <c r="EM30" s="78"/>
      <c r="EN30" s="78"/>
      <c r="EO30" s="78"/>
      <c r="EP30" s="78"/>
      <c r="EQ30" s="78"/>
      <c r="ER30" s="78"/>
      <c r="ES30" s="78"/>
      <c r="ET30" s="78"/>
      <c r="EU30" s="78"/>
      <c r="EV30" s="78"/>
      <c r="EW30" s="78"/>
      <c r="EX30" s="78"/>
      <c r="EY30" s="78"/>
      <c r="EZ30" s="78"/>
      <c r="FA30" s="78"/>
      <c r="FB30" s="78"/>
      <c r="FC30" s="78"/>
      <c r="FD30" s="78"/>
      <c r="FE30" s="78"/>
      <c r="FF30" s="78"/>
      <c r="FG30" s="78"/>
      <c r="FH30" s="78"/>
      <c r="FI30" s="78"/>
      <c r="FJ30" s="78"/>
      <c r="FK30" s="78"/>
      <c r="FL30" s="78"/>
      <c r="FM30" s="78"/>
      <c r="FN30" s="78"/>
      <c r="FO30" s="78"/>
      <c r="FP30" s="78"/>
      <c r="FQ30" s="78"/>
      <c r="FR30" s="78"/>
      <c r="FS30" s="78"/>
      <c r="FT30" s="78"/>
      <c r="FU30" s="78"/>
      <c r="FV30" s="78"/>
      <c r="FW30" s="78"/>
      <c r="FX30" s="78"/>
      <c r="FY30" s="78"/>
      <c r="FZ30" s="78"/>
      <c r="GA30" s="78"/>
      <c r="GB30" s="78"/>
      <c r="GC30" s="78"/>
      <c r="GD30" s="78"/>
      <c r="GE30" s="78"/>
      <c r="GF30" s="78"/>
      <c r="GG30" s="78"/>
      <c r="GH30" s="78"/>
      <c r="GI30" s="78"/>
      <c r="GJ30" s="78"/>
      <c r="GK30" s="78"/>
      <c r="GL30" s="78"/>
      <c r="GM30" s="78"/>
      <c r="GN30" s="78"/>
      <c r="GO30" s="78"/>
      <c r="GP30" s="78"/>
      <c r="GQ30" s="78"/>
      <c r="GR30" s="78"/>
      <c r="GS30" s="78"/>
      <c r="GT30" s="78"/>
      <c r="GU30" s="78"/>
      <c r="GV30" s="78"/>
      <c r="GW30" s="78"/>
      <c r="GX30" s="78"/>
      <c r="GY30" s="78"/>
      <c r="GZ30" s="78"/>
      <c r="HA30" s="78"/>
      <c r="HB30" s="78"/>
      <c r="HC30" s="78"/>
      <c r="HD30" s="78"/>
      <c r="HE30" s="78"/>
      <c r="HF30" s="78"/>
      <c r="HG30" s="78"/>
      <c r="HH30" s="78"/>
      <c r="HI30" s="78"/>
      <c r="HJ30" s="78"/>
      <c r="HK30" s="78"/>
      <c r="HL30" s="78"/>
      <c r="HM30" s="78"/>
      <c r="HN30" s="78"/>
      <c r="HO30" s="78"/>
      <c r="HP30" s="78"/>
      <c r="HQ30" s="78"/>
      <c r="HR30" s="78"/>
      <c r="HS30" s="78"/>
      <c r="HT30" s="78"/>
      <c r="HU30" s="78"/>
      <c r="HV30" s="78"/>
      <c r="HW30" s="78"/>
      <c r="HX30" s="78"/>
      <c r="HY30" s="78"/>
      <c r="HZ30" s="78"/>
      <c r="IA30" s="78"/>
      <c r="IB30" s="78"/>
      <c r="IC30" s="78"/>
      <c r="ID30" s="78"/>
      <c r="IE30" s="78"/>
      <c r="IF30" s="78"/>
      <c r="IG30" s="78"/>
      <c r="IH30" s="78"/>
      <c r="II30" s="78"/>
      <c r="IJ30" s="78"/>
      <c r="IK30" s="78"/>
      <c r="IL30" s="78"/>
      <c r="IM30" s="78"/>
      <c r="IN30" s="78"/>
      <c r="IO30" s="78"/>
      <c r="IP30" s="78"/>
      <c r="IQ30" s="78"/>
      <c r="IR30" s="78"/>
      <c r="IS30" s="78"/>
      <c r="IT30" s="78"/>
      <c r="IU30" s="78"/>
      <c r="IV30" s="78"/>
    </row>
    <row r="31" spans="1:256">
      <c r="A31" s="77">
        <f>IF($A30="Totals"," ",IF(A30=" "," ",IF($A30='Compound Inv.'!$G$4,"Totals",$A30+1)))</f>
        <v>17</v>
      </c>
      <c r="B31" s="93">
        <f t="shared" si="0"/>
        <v>269709.29938471568</v>
      </c>
      <c r="C31" s="93">
        <f>IF($A31="Totals",SUM(C$14:C30),IF($A31=" "," ",$E$4))</f>
        <v>0</v>
      </c>
      <c r="D31" s="94">
        <f>IF($A31="Totals",SUM(D$14:D30),IF($A31=" "," ",$D30))</f>
        <v>4320</v>
      </c>
      <c r="E31" s="94">
        <f>IF($A31="Totals",SUM(E$14:E30),IF($A31=" "," ",$E30))</f>
        <v>4320</v>
      </c>
      <c r="F31" s="94">
        <f>IF($A31="Totals",SUM(F$14:F30),IF($A31=" "," ",($B31+$C31)*($G$8/100)))</f>
        <v>10788.371975388627</v>
      </c>
      <c r="G31" s="95">
        <f>IF($A31="Totals",SUM(G$14:G30),IF($A31=" "," ",D31*($C$11/100)))</f>
        <v>1512</v>
      </c>
      <c r="H31" s="95">
        <f>IF($A31="Totals",SUM(H$14:H30),IF($A31=" "," ",E31*($E$11/100)))</f>
        <v>864</v>
      </c>
      <c r="I31" s="95">
        <f>IF($A31="Totals",SUM(I$14:I30),IF($A31=" "," ",SUM(G31:H31)))</f>
        <v>2376</v>
      </c>
      <c r="J31" s="95">
        <f>IF($A31="Totals",SUM(J$14:J30),IF($A31=" "," ",FV($G$11/100,$G$4-A31,0,-I31)))</f>
        <v>3786.9830250852815</v>
      </c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8"/>
      <c r="BM31" s="78"/>
      <c r="BN31" s="78"/>
      <c r="BO31" s="78"/>
      <c r="BP31" s="78"/>
      <c r="BQ31" s="78"/>
      <c r="BR31" s="78"/>
      <c r="BS31" s="78"/>
      <c r="BT31" s="78"/>
      <c r="BU31" s="78"/>
      <c r="BV31" s="78"/>
      <c r="BW31" s="78"/>
      <c r="BX31" s="78"/>
      <c r="BY31" s="78"/>
      <c r="BZ31" s="78"/>
      <c r="CA31" s="78"/>
      <c r="CB31" s="78"/>
      <c r="CC31" s="78"/>
      <c r="CD31" s="78"/>
      <c r="CE31" s="78"/>
      <c r="CF31" s="78"/>
      <c r="CG31" s="78"/>
      <c r="CH31" s="78"/>
      <c r="CI31" s="78"/>
      <c r="CJ31" s="78"/>
      <c r="CK31" s="78"/>
      <c r="CL31" s="78"/>
      <c r="CM31" s="78"/>
      <c r="CN31" s="78"/>
      <c r="CO31" s="78"/>
      <c r="CP31" s="78"/>
      <c r="CQ31" s="78"/>
      <c r="CR31" s="78"/>
      <c r="CS31" s="78"/>
      <c r="CT31" s="78"/>
      <c r="CU31" s="78"/>
      <c r="CV31" s="78"/>
      <c r="CW31" s="78"/>
      <c r="CX31" s="78"/>
      <c r="CY31" s="78"/>
      <c r="CZ31" s="78"/>
      <c r="DA31" s="78"/>
      <c r="DB31" s="78"/>
      <c r="DC31" s="78"/>
      <c r="DD31" s="78"/>
      <c r="DE31" s="78"/>
      <c r="DF31" s="78"/>
      <c r="DG31" s="78"/>
      <c r="DH31" s="78"/>
      <c r="DI31" s="78"/>
      <c r="DJ31" s="78"/>
      <c r="DK31" s="78"/>
      <c r="DL31" s="78"/>
      <c r="DM31" s="78"/>
      <c r="DN31" s="78"/>
      <c r="DO31" s="78"/>
      <c r="DP31" s="78"/>
      <c r="DQ31" s="78"/>
      <c r="DR31" s="78"/>
      <c r="DS31" s="78"/>
      <c r="DT31" s="78"/>
      <c r="DU31" s="78"/>
      <c r="DV31" s="78"/>
      <c r="DW31" s="78"/>
      <c r="DX31" s="78"/>
      <c r="DY31" s="78"/>
      <c r="DZ31" s="78"/>
      <c r="EA31" s="78"/>
      <c r="EB31" s="78"/>
      <c r="EC31" s="78"/>
      <c r="ED31" s="78"/>
      <c r="EE31" s="78"/>
      <c r="EF31" s="78"/>
      <c r="EG31" s="78"/>
      <c r="EH31" s="78"/>
      <c r="EI31" s="78"/>
      <c r="EJ31" s="78"/>
      <c r="EK31" s="78"/>
      <c r="EL31" s="78"/>
      <c r="EM31" s="78"/>
      <c r="EN31" s="78"/>
      <c r="EO31" s="78"/>
      <c r="EP31" s="78"/>
      <c r="EQ31" s="78"/>
      <c r="ER31" s="78"/>
      <c r="ES31" s="78"/>
      <c r="ET31" s="78"/>
      <c r="EU31" s="78"/>
      <c r="EV31" s="78"/>
      <c r="EW31" s="78"/>
      <c r="EX31" s="78"/>
      <c r="EY31" s="78"/>
      <c r="EZ31" s="78"/>
      <c r="FA31" s="78"/>
      <c r="FB31" s="78"/>
      <c r="FC31" s="78"/>
      <c r="FD31" s="78"/>
      <c r="FE31" s="78"/>
      <c r="FF31" s="78"/>
      <c r="FG31" s="78"/>
      <c r="FH31" s="78"/>
      <c r="FI31" s="78"/>
      <c r="FJ31" s="78"/>
      <c r="FK31" s="78"/>
      <c r="FL31" s="78"/>
      <c r="FM31" s="78"/>
      <c r="FN31" s="78"/>
      <c r="FO31" s="78"/>
      <c r="FP31" s="78"/>
      <c r="FQ31" s="78"/>
      <c r="FR31" s="78"/>
      <c r="FS31" s="78"/>
      <c r="FT31" s="78"/>
      <c r="FU31" s="78"/>
      <c r="FV31" s="78"/>
      <c r="FW31" s="78"/>
      <c r="FX31" s="78"/>
      <c r="FY31" s="78"/>
      <c r="FZ31" s="78"/>
      <c r="GA31" s="78"/>
      <c r="GB31" s="78"/>
      <c r="GC31" s="78"/>
      <c r="GD31" s="78"/>
      <c r="GE31" s="78"/>
      <c r="GF31" s="78"/>
      <c r="GG31" s="78"/>
      <c r="GH31" s="78"/>
      <c r="GI31" s="78"/>
      <c r="GJ31" s="78"/>
      <c r="GK31" s="78"/>
      <c r="GL31" s="78"/>
      <c r="GM31" s="78"/>
      <c r="GN31" s="78"/>
      <c r="GO31" s="78"/>
      <c r="GP31" s="78"/>
      <c r="GQ31" s="78"/>
      <c r="GR31" s="78"/>
      <c r="GS31" s="78"/>
      <c r="GT31" s="78"/>
      <c r="GU31" s="78"/>
      <c r="GV31" s="78"/>
      <c r="GW31" s="78"/>
      <c r="GX31" s="78"/>
      <c r="GY31" s="78"/>
      <c r="GZ31" s="78"/>
      <c r="HA31" s="78"/>
      <c r="HB31" s="78"/>
      <c r="HC31" s="78"/>
      <c r="HD31" s="78"/>
      <c r="HE31" s="78"/>
      <c r="HF31" s="78"/>
      <c r="HG31" s="78"/>
      <c r="HH31" s="78"/>
      <c r="HI31" s="78"/>
      <c r="HJ31" s="78"/>
      <c r="HK31" s="78"/>
      <c r="HL31" s="78"/>
      <c r="HM31" s="78"/>
      <c r="HN31" s="78"/>
      <c r="HO31" s="78"/>
      <c r="HP31" s="78"/>
      <c r="HQ31" s="78"/>
      <c r="HR31" s="78"/>
      <c r="HS31" s="78"/>
      <c r="HT31" s="78"/>
      <c r="HU31" s="78"/>
      <c r="HV31" s="78"/>
      <c r="HW31" s="78"/>
      <c r="HX31" s="78"/>
      <c r="HY31" s="78"/>
      <c r="HZ31" s="78"/>
      <c r="IA31" s="78"/>
      <c r="IB31" s="78"/>
      <c r="IC31" s="78"/>
      <c r="ID31" s="78"/>
      <c r="IE31" s="78"/>
      <c r="IF31" s="78"/>
      <c r="IG31" s="78"/>
      <c r="IH31" s="78"/>
      <c r="II31" s="78"/>
      <c r="IJ31" s="78"/>
      <c r="IK31" s="78"/>
      <c r="IL31" s="78"/>
      <c r="IM31" s="78"/>
      <c r="IN31" s="78"/>
      <c r="IO31" s="78"/>
      <c r="IP31" s="78"/>
      <c r="IQ31" s="78"/>
      <c r="IR31" s="78"/>
      <c r="IS31" s="78"/>
      <c r="IT31" s="78"/>
      <c r="IU31" s="78"/>
      <c r="IV31" s="78"/>
    </row>
    <row r="32" spans="1:256">
      <c r="A32" s="77">
        <f>IF($A31="Totals"," ",IF(A31=" "," ",IF($A31='Compound Inv.'!$G$4,"Totals",$A31+1)))</f>
        <v>18</v>
      </c>
      <c r="B32" s="93">
        <f t="shared" si="0"/>
        <v>280497.67136010429</v>
      </c>
      <c r="C32" s="93">
        <f>IF($A32="Totals",SUM(C$14:C31),IF($A32=" "," ",$E$4))</f>
        <v>0</v>
      </c>
      <c r="D32" s="94">
        <f>IF($A32="Totals",SUM(D$14:D31),IF($A32=" "," ",$D31))</f>
        <v>4320</v>
      </c>
      <c r="E32" s="94">
        <f>IF($A32="Totals",SUM(E$14:E31),IF($A32=" "," ",$E31))</f>
        <v>4320</v>
      </c>
      <c r="F32" s="94">
        <f>IF($A32="Totals",SUM(F$14:F31),IF($A32=" "," ",($B32+$C32)*($G$8/100)))</f>
        <v>11219.906854404171</v>
      </c>
      <c r="G32" s="95">
        <f>IF($A32="Totals",SUM(G$14:G31),IF($A32=" "," ",D32*($C$11/100)))</f>
        <v>1512</v>
      </c>
      <c r="H32" s="95">
        <f>IF($A32="Totals",SUM(H$14:H31),IF($A32=" "," ",E32*($E$11/100)))</f>
        <v>864</v>
      </c>
      <c r="I32" s="95">
        <f>IF($A32="Totals",SUM(I$14:I31),IF($A32=" "," ",SUM(G32:H32)))</f>
        <v>2376</v>
      </c>
      <c r="J32" s="95">
        <f>IF($A32="Totals",SUM(J$14:J31),IF($A32=" "," ",FV($G$11/100,$G$4-A32,0,-I32)))</f>
        <v>3572.6254953634734</v>
      </c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8"/>
      <c r="BM32" s="78"/>
      <c r="BN32" s="78"/>
      <c r="BO32" s="78"/>
      <c r="BP32" s="78"/>
      <c r="BQ32" s="78"/>
      <c r="BR32" s="78"/>
      <c r="BS32" s="78"/>
      <c r="BT32" s="78"/>
      <c r="BU32" s="78"/>
      <c r="BV32" s="78"/>
      <c r="BW32" s="78"/>
      <c r="BX32" s="78"/>
      <c r="BY32" s="78"/>
      <c r="BZ32" s="78"/>
      <c r="CA32" s="78"/>
      <c r="CB32" s="78"/>
      <c r="CC32" s="78"/>
      <c r="CD32" s="78"/>
      <c r="CE32" s="78"/>
      <c r="CF32" s="78"/>
      <c r="CG32" s="78"/>
      <c r="CH32" s="78"/>
      <c r="CI32" s="78"/>
      <c r="CJ32" s="78"/>
      <c r="CK32" s="78"/>
      <c r="CL32" s="78"/>
      <c r="CM32" s="78"/>
      <c r="CN32" s="78"/>
      <c r="CO32" s="78"/>
      <c r="CP32" s="78"/>
      <c r="CQ32" s="78"/>
      <c r="CR32" s="78"/>
      <c r="CS32" s="78"/>
      <c r="CT32" s="78"/>
      <c r="CU32" s="78"/>
      <c r="CV32" s="78"/>
      <c r="CW32" s="78"/>
      <c r="CX32" s="78"/>
      <c r="CY32" s="78"/>
      <c r="CZ32" s="78"/>
      <c r="DA32" s="78"/>
      <c r="DB32" s="78"/>
      <c r="DC32" s="78"/>
      <c r="DD32" s="78"/>
      <c r="DE32" s="78"/>
      <c r="DF32" s="78"/>
      <c r="DG32" s="78"/>
      <c r="DH32" s="78"/>
      <c r="DI32" s="78"/>
      <c r="DJ32" s="78"/>
      <c r="DK32" s="78"/>
      <c r="DL32" s="78"/>
      <c r="DM32" s="78"/>
      <c r="DN32" s="78"/>
      <c r="DO32" s="78"/>
      <c r="DP32" s="78"/>
      <c r="DQ32" s="78"/>
      <c r="DR32" s="78"/>
      <c r="DS32" s="78"/>
      <c r="DT32" s="78"/>
      <c r="DU32" s="78"/>
      <c r="DV32" s="78"/>
      <c r="DW32" s="78"/>
      <c r="DX32" s="78"/>
      <c r="DY32" s="78"/>
      <c r="DZ32" s="78"/>
      <c r="EA32" s="78"/>
      <c r="EB32" s="78"/>
      <c r="EC32" s="78"/>
      <c r="ED32" s="78"/>
      <c r="EE32" s="78"/>
      <c r="EF32" s="78"/>
      <c r="EG32" s="78"/>
      <c r="EH32" s="78"/>
      <c r="EI32" s="78"/>
      <c r="EJ32" s="78"/>
      <c r="EK32" s="78"/>
      <c r="EL32" s="78"/>
      <c r="EM32" s="78"/>
      <c r="EN32" s="78"/>
      <c r="EO32" s="78"/>
      <c r="EP32" s="78"/>
      <c r="EQ32" s="78"/>
      <c r="ER32" s="78"/>
      <c r="ES32" s="78"/>
      <c r="ET32" s="78"/>
      <c r="EU32" s="78"/>
      <c r="EV32" s="78"/>
      <c r="EW32" s="78"/>
      <c r="EX32" s="78"/>
      <c r="EY32" s="78"/>
      <c r="EZ32" s="78"/>
      <c r="FA32" s="78"/>
      <c r="FB32" s="78"/>
      <c r="FC32" s="78"/>
      <c r="FD32" s="78"/>
      <c r="FE32" s="78"/>
      <c r="FF32" s="78"/>
      <c r="FG32" s="78"/>
      <c r="FH32" s="78"/>
      <c r="FI32" s="78"/>
      <c r="FJ32" s="78"/>
      <c r="FK32" s="78"/>
      <c r="FL32" s="78"/>
      <c r="FM32" s="78"/>
      <c r="FN32" s="78"/>
      <c r="FO32" s="78"/>
      <c r="FP32" s="78"/>
      <c r="FQ32" s="78"/>
      <c r="FR32" s="78"/>
      <c r="FS32" s="78"/>
      <c r="FT32" s="78"/>
      <c r="FU32" s="78"/>
      <c r="FV32" s="78"/>
      <c r="FW32" s="78"/>
      <c r="FX32" s="78"/>
      <c r="FY32" s="78"/>
      <c r="FZ32" s="78"/>
      <c r="GA32" s="78"/>
      <c r="GB32" s="78"/>
      <c r="GC32" s="78"/>
      <c r="GD32" s="78"/>
      <c r="GE32" s="78"/>
      <c r="GF32" s="78"/>
      <c r="GG32" s="78"/>
      <c r="GH32" s="78"/>
      <c r="GI32" s="78"/>
      <c r="GJ32" s="78"/>
      <c r="GK32" s="78"/>
      <c r="GL32" s="78"/>
      <c r="GM32" s="78"/>
      <c r="GN32" s="78"/>
      <c r="GO32" s="78"/>
      <c r="GP32" s="78"/>
      <c r="GQ32" s="78"/>
      <c r="GR32" s="78"/>
      <c r="GS32" s="78"/>
      <c r="GT32" s="78"/>
      <c r="GU32" s="78"/>
      <c r="GV32" s="78"/>
      <c r="GW32" s="78"/>
      <c r="GX32" s="78"/>
      <c r="GY32" s="78"/>
      <c r="GZ32" s="78"/>
      <c r="HA32" s="78"/>
      <c r="HB32" s="78"/>
      <c r="HC32" s="78"/>
      <c r="HD32" s="78"/>
      <c r="HE32" s="78"/>
      <c r="HF32" s="78"/>
      <c r="HG32" s="78"/>
      <c r="HH32" s="78"/>
      <c r="HI32" s="78"/>
      <c r="HJ32" s="78"/>
      <c r="HK32" s="78"/>
      <c r="HL32" s="78"/>
      <c r="HM32" s="78"/>
      <c r="HN32" s="78"/>
      <c r="HO32" s="78"/>
      <c r="HP32" s="78"/>
      <c r="HQ32" s="78"/>
      <c r="HR32" s="78"/>
      <c r="HS32" s="78"/>
      <c r="HT32" s="78"/>
      <c r="HU32" s="78"/>
      <c r="HV32" s="78"/>
      <c r="HW32" s="78"/>
      <c r="HX32" s="78"/>
      <c r="HY32" s="78"/>
      <c r="HZ32" s="78"/>
      <c r="IA32" s="78"/>
      <c r="IB32" s="78"/>
      <c r="IC32" s="78"/>
      <c r="ID32" s="78"/>
      <c r="IE32" s="78"/>
      <c r="IF32" s="78"/>
      <c r="IG32" s="78"/>
      <c r="IH32" s="78"/>
      <c r="II32" s="78"/>
      <c r="IJ32" s="78"/>
      <c r="IK32" s="78"/>
      <c r="IL32" s="78"/>
      <c r="IM32" s="78"/>
      <c r="IN32" s="78"/>
      <c r="IO32" s="78"/>
      <c r="IP32" s="78"/>
      <c r="IQ32" s="78"/>
      <c r="IR32" s="78"/>
      <c r="IS32" s="78"/>
      <c r="IT32" s="78"/>
      <c r="IU32" s="78"/>
      <c r="IV32" s="78"/>
    </row>
    <row r="33" spans="1:256">
      <c r="A33" s="77">
        <f>IF($A32="Totals"," ",IF(A32=" "," ",IF($A32='Compound Inv.'!$G$4,"Totals",$A32+1)))</f>
        <v>19</v>
      </c>
      <c r="B33" s="93">
        <f t="shared" si="0"/>
        <v>291717.57821450848</v>
      </c>
      <c r="C33" s="93">
        <f>IF($A33="Totals",SUM(C$14:C32),IF($A33=" "," ",$E$4))</f>
        <v>0</v>
      </c>
      <c r="D33" s="94">
        <f>IF($A33="Totals",SUM(D$14:D32),IF($A33=" "," ",$D32))</f>
        <v>4320</v>
      </c>
      <c r="E33" s="94">
        <f>IF($A33="Totals",SUM(E$14:E32),IF($A33=" "," ",$E32))</f>
        <v>4320</v>
      </c>
      <c r="F33" s="94">
        <f>IF($A33="Totals",SUM(F$14:F32),IF($A33=" "," ",($B33+$C33)*($G$8/100)))</f>
        <v>11668.703128580339</v>
      </c>
      <c r="G33" s="95">
        <f>IF($A33="Totals",SUM(G$14:G32),IF($A33=" "," ",D33*($C$11/100)))</f>
        <v>1512</v>
      </c>
      <c r="H33" s="95">
        <f>IF($A33="Totals",SUM(H$14:H32),IF($A33=" "," ",E33*($E$11/100)))</f>
        <v>864</v>
      </c>
      <c r="I33" s="95">
        <f>IF($A33="Totals",SUM(I$14:I32),IF($A33=" "," ",SUM(G33:H33)))</f>
        <v>2376</v>
      </c>
      <c r="J33" s="95">
        <f>IF($A33="Totals",SUM(J$14:J32),IF($A33=" "," ",FV($G$11/100,$G$4-A33,0,-I33)))</f>
        <v>3370.4014107202574</v>
      </c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78"/>
      <c r="AX33" s="78"/>
      <c r="AY33" s="78"/>
      <c r="AZ33" s="78"/>
      <c r="BA33" s="78"/>
      <c r="BB33" s="78"/>
      <c r="BC33" s="78"/>
      <c r="BD33" s="78"/>
      <c r="BE33" s="78"/>
      <c r="BF33" s="78"/>
      <c r="BG33" s="78"/>
      <c r="BH33" s="78"/>
      <c r="BI33" s="78"/>
      <c r="BJ33" s="78"/>
      <c r="BK33" s="78"/>
      <c r="BL33" s="78"/>
      <c r="BM33" s="78"/>
      <c r="BN33" s="78"/>
      <c r="BO33" s="78"/>
      <c r="BP33" s="78"/>
      <c r="BQ33" s="78"/>
      <c r="BR33" s="78"/>
      <c r="BS33" s="78"/>
      <c r="BT33" s="78"/>
      <c r="BU33" s="78"/>
      <c r="BV33" s="78"/>
      <c r="BW33" s="78"/>
      <c r="BX33" s="78"/>
      <c r="BY33" s="78"/>
      <c r="BZ33" s="78"/>
      <c r="CA33" s="78"/>
      <c r="CB33" s="78"/>
      <c r="CC33" s="78"/>
      <c r="CD33" s="78"/>
      <c r="CE33" s="78"/>
      <c r="CF33" s="78"/>
      <c r="CG33" s="78"/>
      <c r="CH33" s="78"/>
      <c r="CI33" s="78"/>
      <c r="CJ33" s="78"/>
      <c r="CK33" s="78"/>
      <c r="CL33" s="78"/>
      <c r="CM33" s="78"/>
      <c r="CN33" s="78"/>
      <c r="CO33" s="78"/>
      <c r="CP33" s="78"/>
      <c r="CQ33" s="78"/>
      <c r="CR33" s="78"/>
      <c r="CS33" s="78"/>
      <c r="CT33" s="78"/>
      <c r="CU33" s="78"/>
      <c r="CV33" s="78"/>
      <c r="CW33" s="78"/>
      <c r="CX33" s="78"/>
      <c r="CY33" s="78"/>
      <c r="CZ33" s="78"/>
      <c r="DA33" s="78"/>
      <c r="DB33" s="78"/>
      <c r="DC33" s="78"/>
      <c r="DD33" s="78"/>
      <c r="DE33" s="78"/>
      <c r="DF33" s="78"/>
      <c r="DG33" s="78"/>
      <c r="DH33" s="78"/>
      <c r="DI33" s="78"/>
      <c r="DJ33" s="78"/>
      <c r="DK33" s="78"/>
      <c r="DL33" s="78"/>
      <c r="DM33" s="78"/>
      <c r="DN33" s="78"/>
      <c r="DO33" s="78"/>
      <c r="DP33" s="78"/>
      <c r="DQ33" s="78"/>
      <c r="DR33" s="78"/>
      <c r="DS33" s="78"/>
      <c r="DT33" s="78"/>
      <c r="DU33" s="78"/>
      <c r="DV33" s="78"/>
      <c r="DW33" s="78"/>
      <c r="DX33" s="78"/>
      <c r="DY33" s="78"/>
      <c r="DZ33" s="78"/>
      <c r="EA33" s="78"/>
      <c r="EB33" s="78"/>
      <c r="EC33" s="78"/>
      <c r="ED33" s="78"/>
      <c r="EE33" s="78"/>
      <c r="EF33" s="78"/>
      <c r="EG33" s="78"/>
      <c r="EH33" s="78"/>
      <c r="EI33" s="78"/>
      <c r="EJ33" s="78"/>
      <c r="EK33" s="78"/>
      <c r="EL33" s="78"/>
      <c r="EM33" s="78"/>
      <c r="EN33" s="78"/>
      <c r="EO33" s="78"/>
      <c r="EP33" s="78"/>
      <c r="EQ33" s="78"/>
      <c r="ER33" s="78"/>
      <c r="ES33" s="78"/>
      <c r="ET33" s="78"/>
      <c r="EU33" s="78"/>
      <c r="EV33" s="78"/>
      <c r="EW33" s="78"/>
      <c r="EX33" s="78"/>
      <c r="EY33" s="78"/>
      <c r="EZ33" s="78"/>
      <c r="FA33" s="78"/>
      <c r="FB33" s="78"/>
      <c r="FC33" s="78"/>
      <c r="FD33" s="78"/>
      <c r="FE33" s="78"/>
      <c r="FF33" s="78"/>
      <c r="FG33" s="78"/>
      <c r="FH33" s="78"/>
      <c r="FI33" s="78"/>
      <c r="FJ33" s="78"/>
      <c r="FK33" s="78"/>
      <c r="FL33" s="78"/>
      <c r="FM33" s="78"/>
      <c r="FN33" s="78"/>
      <c r="FO33" s="78"/>
      <c r="FP33" s="78"/>
      <c r="FQ33" s="78"/>
      <c r="FR33" s="78"/>
      <c r="FS33" s="78"/>
      <c r="FT33" s="78"/>
      <c r="FU33" s="78"/>
      <c r="FV33" s="78"/>
      <c r="FW33" s="78"/>
      <c r="FX33" s="78"/>
      <c r="FY33" s="78"/>
      <c r="FZ33" s="78"/>
      <c r="GA33" s="78"/>
      <c r="GB33" s="78"/>
      <c r="GC33" s="78"/>
      <c r="GD33" s="78"/>
      <c r="GE33" s="78"/>
      <c r="GF33" s="78"/>
      <c r="GG33" s="78"/>
      <c r="GH33" s="78"/>
      <c r="GI33" s="78"/>
      <c r="GJ33" s="78"/>
      <c r="GK33" s="78"/>
      <c r="GL33" s="78"/>
      <c r="GM33" s="78"/>
      <c r="GN33" s="78"/>
      <c r="GO33" s="78"/>
      <c r="GP33" s="78"/>
      <c r="GQ33" s="78"/>
      <c r="GR33" s="78"/>
      <c r="GS33" s="78"/>
      <c r="GT33" s="78"/>
      <c r="GU33" s="78"/>
      <c r="GV33" s="78"/>
      <c r="GW33" s="78"/>
      <c r="GX33" s="78"/>
      <c r="GY33" s="78"/>
      <c r="GZ33" s="78"/>
      <c r="HA33" s="78"/>
      <c r="HB33" s="78"/>
      <c r="HC33" s="78"/>
      <c r="HD33" s="78"/>
      <c r="HE33" s="78"/>
      <c r="HF33" s="78"/>
      <c r="HG33" s="78"/>
      <c r="HH33" s="78"/>
      <c r="HI33" s="78"/>
      <c r="HJ33" s="78"/>
      <c r="HK33" s="78"/>
      <c r="HL33" s="78"/>
      <c r="HM33" s="78"/>
      <c r="HN33" s="78"/>
      <c r="HO33" s="78"/>
      <c r="HP33" s="78"/>
      <c r="HQ33" s="78"/>
      <c r="HR33" s="78"/>
      <c r="HS33" s="78"/>
      <c r="HT33" s="78"/>
      <c r="HU33" s="78"/>
      <c r="HV33" s="78"/>
      <c r="HW33" s="78"/>
      <c r="HX33" s="78"/>
      <c r="HY33" s="78"/>
      <c r="HZ33" s="78"/>
      <c r="IA33" s="78"/>
      <c r="IB33" s="78"/>
      <c r="IC33" s="78"/>
      <c r="ID33" s="78"/>
      <c r="IE33" s="78"/>
      <c r="IF33" s="78"/>
      <c r="IG33" s="78"/>
      <c r="IH33" s="78"/>
      <c r="II33" s="78"/>
      <c r="IJ33" s="78"/>
      <c r="IK33" s="78"/>
      <c r="IL33" s="78"/>
      <c r="IM33" s="78"/>
      <c r="IN33" s="78"/>
      <c r="IO33" s="78"/>
      <c r="IP33" s="78"/>
      <c r="IQ33" s="78"/>
      <c r="IR33" s="78"/>
      <c r="IS33" s="78"/>
      <c r="IT33" s="78"/>
      <c r="IU33" s="78"/>
      <c r="IV33" s="78"/>
    </row>
    <row r="34" spans="1:256">
      <c r="A34" s="77">
        <f>IF($A33="Totals"," ",IF(A33=" "," ",IF($A33='Compound Inv.'!$G$4,"Totals",$A33+1)))</f>
        <v>20</v>
      </c>
      <c r="B34" s="93">
        <f t="shared" si="0"/>
        <v>303386.28134308883</v>
      </c>
      <c r="C34" s="93">
        <f>IF($A34="Totals",SUM(C$14:C33),IF($A34=" "," ",$E$4))</f>
        <v>0</v>
      </c>
      <c r="D34" s="94">
        <f>IF($A34="Totals",SUM(D$14:D33),IF($A34=" "," ",$D33))</f>
        <v>4320</v>
      </c>
      <c r="E34" s="94">
        <f>IF($A34="Totals",SUM(E$14:E33),IF($A34=" "," ",$E33))</f>
        <v>4320</v>
      </c>
      <c r="F34" s="94">
        <f>IF($A34="Totals",SUM(F$14:F33),IF($A34=" "," ",($B34+$C34)*($G$8/100)))</f>
        <v>12135.451253723553</v>
      </c>
      <c r="G34" s="95">
        <f>IF($A34="Totals",SUM(G$14:G33),IF($A34=" "," ",D34*($C$11/100)))</f>
        <v>1512</v>
      </c>
      <c r="H34" s="95">
        <f>IF($A34="Totals",SUM(H$14:H33),IF($A34=" "," ",E34*($E$11/100)))</f>
        <v>864</v>
      </c>
      <c r="I34" s="95">
        <f>IF($A34="Totals",SUM(I$14:I33),IF($A34=" "," ",SUM(G34:H34)))</f>
        <v>2376</v>
      </c>
      <c r="J34" s="95">
        <f>IF($A34="Totals",SUM(J$14:J33),IF($A34=" "," ",FV($G$11/100,$G$4-A34,0,-I34)))</f>
        <v>3179.6239723776011</v>
      </c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78"/>
      <c r="BA34" s="78"/>
      <c r="BB34" s="78"/>
      <c r="BC34" s="78"/>
      <c r="BD34" s="78"/>
      <c r="BE34" s="78"/>
      <c r="BF34" s="78"/>
      <c r="BG34" s="78"/>
      <c r="BH34" s="78"/>
      <c r="BI34" s="78"/>
      <c r="BJ34" s="78"/>
      <c r="BK34" s="78"/>
      <c r="BL34" s="78"/>
      <c r="BM34" s="78"/>
      <c r="BN34" s="78"/>
      <c r="BO34" s="78"/>
      <c r="BP34" s="78"/>
      <c r="BQ34" s="78"/>
      <c r="BR34" s="78"/>
      <c r="BS34" s="78"/>
      <c r="BT34" s="78"/>
      <c r="BU34" s="78"/>
      <c r="BV34" s="78"/>
      <c r="BW34" s="78"/>
      <c r="BX34" s="78"/>
      <c r="BY34" s="78"/>
      <c r="BZ34" s="78"/>
      <c r="CA34" s="78"/>
      <c r="CB34" s="78"/>
      <c r="CC34" s="78"/>
      <c r="CD34" s="78"/>
      <c r="CE34" s="78"/>
      <c r="CF34" s="78"/>
      <c r="CG34" s="78"/>
      <c r="CH34" s="78"/>
      <c r="CI34" s="78"/>
      <c r="CJ34" s="78"/>
      <c r="CK34" s="78"/>
      <c r="CL34" s="78"/>
      <c r="CM34" s="78"/>
      <c r="CN34" s="78"/>
      <c r="CO34" s="78"/>
      <c r="CP34" s="78"/>
      <c r="CQ34" s="78"/>
      <c r="CR34" s="78"/>
      <c r="CS34" s="78"/>
      <c r="CT34" s="78"/>
      <c r="CU34" s="78"/>
      <c r="CV34" s="78"/>
      <c r="CW34" s="78"/>
      <c r="CX34" s="78"/>
      <c r="CY34" s="78"/>
      <c r="CZ34" s="78"/>
      <c r="DA34" s="78"/>
      <c r="DB34" s="78"/>
      <c r="DC34" s="78"/>
      <c r="DD34" s="78"/>
      <c r="DE34" s="78"/>
      <c r="DF34" s="78"/>
      <c r="DG34" s="78"/>
      <c r="DH34" s="78"/>
      <c r="DI34" s="78"/>
      <c r="DJ34" s="78"/>
      <c r="DK34" s="78"/>
      <c r="DL34" s="78"/>
      <c r="DM34" s="78"/>
      <c r="DN34" s="78"/>
      <c r="DO34" s="78"/>
      <c r="DP34" s="78"/>
      <c r="DQ34" s="78"/>
      <c r="DR34" s="78"/>
      <c r="DS34" s="78"/>
      <c r="DT34" s="78"/>
      <c r="DU34" s="78"/>
      <c r="DV34" s="78"/>
      <c r="DW34" s="78"/>
      <c r="DX34" s="78"/>
      <c r="DY34" s="78"/>
      <c r="DZ34" s="78"/>
      <c r="EA34" s="78"/>
      <c r="EB34" s="78"/>
      <c r="EC34" s="78"/>
      <c r="ED34" s="78"/>
      <c r="EE34" s="78"/>
      <c r="EF34" s="78"/>
      <c r="EG34" s="78"/>
      <c r="EH34" s="78"/>
      <c r="EI34" s="78"/>
      <c r="EJ34" s="78"/>
      <c r="EK34" s="78"/>
      <c r="EL34" s="78"/>
      <c r="EM34" s="78"/>
      <c r="EN34" s="78"/>
      <c r="EO34" s="78"/>
      <c r="EP34" s="78"/>
      <c r="EQ34" s="78"/>
      <c r="ER34" s="78"/>
      <c r="ES34" s="78"/>
      <c r="ET34" s="78"/>
      <c r="EU34" s="78"/>
      <c r="EV34" s="78"/>
      <c r="EW34" s="78"/>
      <c r="EX34" s="78"/>
      <c r="EY34" s="78"/>
      <c r="EZ34" s="78"/>
      <c r="FA34" s="78"/>
      <c r="FB34" s="78"/>
      <c r="FC34" s="78"/>
      <c r="FD34" s="78"/>
      <c r="FE34" s="78"/>
      <c r="FF34" s="78"/>
      <c r="FG34" s="78"/>
      <c r="FH34" s="78"/>
      <c r="FI34" s="78"/>
      <c r="FJ34" s="78"/>
      <c r="FK34" s="78"/>
      <c r="FL34" s="78"/>
      <c r="FM34" s="78"/>
      <c r="FN34" s="78"/>
      <c r="FO34" s="78"/>
      <c r="FP34" s="78"/>
      <c r="FQ34" s="78"/>
      <c r="FR34" s="78"/>
      <c r="FS34" s="78"/>
      <c r="FT34" s="78"/>
      <c r="FU34" s="78"/>
      <c r="FV34" s="78"/>
      <c r="FW34" s="78"/>
      <c r="FX34" s="78"/>
      <c r="FY34" s="78"/>
      <c r="FZ34" s="78"/>
      <c r="GA34" s="78"/>
      <c r="GB34" s="78"/>
      <c r="GC34" s="78"/>
      <c r="GD34" s="78"/>
      <c r="GE34" s="78"/>
      <c r="GF34" s="78"/>
      <c r="GG34" s="78"/>
      <c r="GH34" s="78"/>
      <c r="GI34" s="78"/>
      <c r="GJ34" s="78"/>
      <c r="GK34" s="78"/>
      <c r="GL34" s="78"/>
      <c r="GM34" s="78"/>
      <c r="GN34" s="78"/>
      <c r="GO34" s="78"/>
      <c r="GP34" s="78"/>
      <c r="GQ34" s="78"/>
      <c r="GR34" s="78"/>
      <c r="GS34" s="78"/>
      <c r="GT34" s="78"/>
      <c r="GU34" s="78"/>
      <c r="GV34" s="78"/>
      <c r="GW34" s="78"/>
      <c r="GX34" s="78"/>
      <c r="GY34" s="78"/>
      <c r="GZ34" s="78"/>
      <c r="HA34" s="78"/>
      <c r="HB34" s="78"/>
      <c r="HC34" s="78"/>
      <c r="HD34" s="78"/>
      <c r="HE34" s="78"/>
      <c r="HF34" s="78"/>
      <c r="HG34" s="78"/>
      <c r="HH34" s="78"/>
      <c r="HI34" s="78"/>
      <c r="HJ34" s="78"/>
      <c r="HK34" s="78"/>
      <c r="HL34" s="78"/>
      <c r="HM34" s="78"/>
      <c r="HN34" s="78"/>
      <c r="HO34" s="78"/>
      <c r="HP34" s="78"/>
      <c r="HQ34" s="78"/>
      <c r="HR34" s="78"/>
      <c r="HS34" s="78"/>
      <c r="HT34" s="78"/>
      <c r="HU34" s="78"/>
      <c r="HV34" s="78"/>
      <c r="HW34" s="78"/>
      <c r="HX34" s="78"/>
      <c r="HY34" s="78"/>
      <c r="HZ34" s="78"/>
      <c r="IA34" s="78"/>
      <c r="IB34" s="78"/>
      <c r="IC34" s="78"/>
      <c r="ID34" s="78"/>
      <c r="IE34" s="78"/>
      <c r="IF34" s="78"/>
      <c r="IG34" s="78"/>
      <c r="IH34" s="78"/>
      <c r="II34" s="78"/>
      <c r="IJ34" s="78"/>
      <c r="IK34" s="78"/>
      <c r="IL34" s="78"/>
      <c r="IM34" s="78"/>
      <c r="IN34" s="78"/>
      <c r="IO34" s="78"/>
      <c r="IP34" s="78"/>
      <c r="IQ34" s="78"/>
      <c r="IR34" s="78"/>
      <c r="IS34" s="78"/>
      <c r="IT34" s="78"/>
      <c r="IU34" s="78"/>
      <c r="IV34" s="78"/>
    </row>
    <row r="35" spans="1:256">
      <c r="A35" s="77" t="str">
        <f>IF($A34="Totals"," ",IF(A34=" "," ",IF($A34='Compound Inv.'!$G$4,"Totals",$A34+1)))</f>
        <v>Totals</v>
      </c>
      <c r="B35" s="93">
        <f t="shared" si="0"/>
        <v>315521.73259681236</v>
      </c>
      <c r="C35" s="93">
        <f>IF($A35="Totals",SUM(C$14:C34),IF($A35=" "," ",$E$4))</f>
        <v>0</v>
      </c>
      <c r="D35" s="94">
        <f>IF($A35="Totals",SUM(D$14:D34),IF($A35=" "," ",$D34))</f>
        <v>86400</v>
      </c>
      <c r="E35" s="94">
        <f>IF($A35="Totals",SUM(E$14:E34),IF($A35=" "," ",$E34))</f>
        <v>86400</v>
      </c>
      <c r="F35" s="94">
        <f>IF($A35="Totals",SUM(F$14:F34),IF($A35=" "," ",($B35+$C35)*($G$8/100)))</f>
        <v>171521.73259681239</v>
      </c>
      <c r="G35" s="95">
        <f>IF($A35="Totals",SUM(G$14:G34),IF($A35=" "," ",D35*($C$11/100)))</f>
        <v>30240</v>
      </c>
      <c r="H35" s="95">
        <f>IF($A35="Totals",SUM(H$14:H34),IF($A35=" "," ",E35*($E$11/100)))</f>
        <v>17280</v>
      </c>
      <c r="I35" s="95">
        <f>IF($A35="Totals",SUM(I$14:I34),IF($A35=" "," ",SUM(G35:H35)))</f>
        <v>47520</v>
      </c>
      <c r="J35" s="95">
        <f>IF($A35="Totals",SUM(J$14:J34),IF($A35=" "," ",FV($G$11/100,$G$4-A35,0,-I35)))</f>
        <v>116964.34762888201</v>
      </c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8"/>
      <c r="BC35" s="78"/>
      <c r="BD35" s="78"/>
      <c r="BE35" s="78"/>
      <c r="BF35" s="78"/>
      <c r="BG35" s="78"/>
      <c r="BH35" s="78"/>
      <c r="BI35" s="78"/>
      <c r="BJ35" s="78"/>
      <c r="BK35" s="78"/>
      <c r="BL35" s="78"/>
      <c r="BM35" s="78"/>
      <c r="BN35" s="78"/>
      <c r="BO35" s="78"/>
      <c r="BP35" s="78"/>
      <c r="BQ35" s="78"/>
      <c r="BR35" s="78"/>
      <c r="BS35" s="78"/>
      <c r="BT35" s="78"/>
      <c r="BU35" s="78"/>
      <c r="BV35" s="78"/>
      <c r="BW35" s="78"/>
      <c r="BX35" s="78"/>
      <c r="BY35" s="78"/>
      <c r="BZ35" s="78"/>
      <c r="CA35" s="78"/>
      <c r="CB35" s="78"/>
      <c r="CC35" s="78"/>
      <c r="CD35" s="78"/>
      <c r="CE35" s="78"/>
      <c r="CF35" s="78"/>
      <c r="CG35" s="78"/>
      <c r="CH35" s="78"/>
      <c r="CI35" s="78"/>
      <c r="CJ35" s="78"/>
      <c r="CK35" s="78"/>
      <c r="CL35" s="78"/>
      <c r="CM35" s="78"/>
      <c r="CN35" s="78"/>
      <c r="CO35" s="78"/>
      <c r="CP35" s="78"/>
      <c r="CQ35" s="78"/>
      <c r="CR35" s="78"/>
      <c r="CS35" s="78"/>
      <c r="CT35" s="78"/>
      <c r="CU35" s="78"/>
      <c r="CV35" s="78"/>
      <c r="CW35" s="78"/>
      <c r="CX35" s="78"/>
      <c r="CY35" s="78"/>
      <c r="CZ35" s="78"/>
      <c r="DA35" s="78"/>
      <c r="DB35" s="78"/>
      <c r="DC35" s="78"/>
      <c r="DD35" s="78"/>
      <c r="DE35" s="78"/>
      <c r="DF35" s="78"/>
      <c r="DG35" s="78"/>
      <c r="DH35" s="78"/>
      <c r="DI35" s="78"/>
      <c r="DJ35" s="78"/>
      <c r="DK35" s="78"/>
      <c r="DL35" s="78"/>
      <c r="DM35" s="78"/>
      <c r="DN35" s="78"/>
      <c r="DO35" s="78"/>
      <c r="DP35" s="78"/>
      <c r="DQ35" s="78"/>
      <c r="DR35" s="78"/>
      <c r="DS35" s="78"/>
      <c r="DT35" s="78"/>
      <c r="DU35" s="78"/>
      <c r="DV35" s="78"/>
      <c r="DW35" s="78"/>
      <c r="DX35" s="78"/>
      <c r="DY35" s="78"/>
      <c r="DZ35" s="78"/>
      <c r="EA35" s="78"/>
      <c r="EB35" s="78"/>
      <c r="EC35" s="78"/>
      <c r="ED35" s="78"/>
      <c r="EE35" s="78"/>
      <c r="EF35" s="78"/>
      <c r="EG35" s="78"/>
      <c r="EH35" s="78"/>
      <c r="EI35" s="78"/>
      <c r="EJ35" s="78"/>
      <c r="EK35" s="78"/>
      <c r="EL35" s="78"/>
      <c r="EM35" s="78"/>
      <c r="EN35" s="78"/>
      <c r="EO35" s="78"/>
      <c r="EP35" s="78"/>
      <c r="EQ35" s="78"/>
      <c r="ER35" s="78"/>
      <c r="ES35" s="78"/>
      <c r="ET35" s="78"/>
      <c r="EU35" s="78"/>
      <c r="EV35" s="78"/>
      <c r="EW35" s="78"/>
      <c r="EX35" s="78"/>
      <c r="EY35" s="78"/>
      <c r="EZ35" s="78"/>
      <c r="FA35" s="78"/>
      <c r="FB35" s="78"/>
      <c r="FC35" s="78"/>
      <c r="FD35" s="78"/>
      <c r="FE35" s="78"/>
      <c r="FF35" s="78"/>
      <c r="FG35" s="78"/>
      <c r="FH35" s="78"/>
      <c r="FI35" s="78"/>
      <c r="FJ35" s="78"/>
      <c r="FK35" s="78"/>
      <c r="FL35" s="78"/>
      <c r="FM35" s="78"/>
      <c r="FN35" s="78"/>
      <c r="FO35" s="78"/>
      <c r="FP35" s="78"/>
      <c r="FQ35" s="78"/>
      <c r="FR35" s="78"/>
      <c r="FS35" s="78"/>
      <c r="FT35" s="78"/>
      <c r="FU35" s="78"/>
      <c r="FV35" s="78"/>
      <c r="FW35" s="78"/>
      <c r="FX35" s="78"/>
      <c r="FY35" s="78"/>
      <c r="FZ35" s="78"/>
      <c r="GA35" s="78"/>
      <c r="GB35" s="78"/>
      <c r="GC35" s="78"/>
      <c r="GD35" s="78"/>
      <c r="GE35" s="78"/>
      <c r="GF35" s="78"/>
      <c r="GG35" s="78"/>
      <c r="GH35" s="78"/>
      <c r="GI35" s="78"/>
      <c r="GJ35" s="78"/>
      <c r="GK35" s="78"/>
      <c r="GL35" s="78"/>
      <c r="GM35" s="78"/>
      <c r="GN35" s="78"/>
      <c r="GO35" s="78"/>
      <c r="GP35" s="78"/>
      <c r="GQ35" s="78"/>
      <c r="GR35" s="78"/>
      <c r="GS35" s="78"/>
      <c r="GT35" s="78"/>
      <c r="GU35" s="78"/>
      <c r="GV35" s="78"/>
      <c r="GW35" s="78"/>
      <c r="GX35" s="78"/>
      <c r="GY35" s="78"/>
      <c r="GZ35" s="78"/>
      <c r="HA35" s="78"/>
      <c r="HB35" s="78"/>
      <c r="HC35" s="78"/>
      <c r="HD35" s="78"/>
      <c r="HE35" s="78"/>
      <c r="HF35" s="78"/>
      <c r="HG35" s="78"/>
      <c r="HH35" s="78"/>
      <c r="HI35" s="78"/>
      <c r="HJ35" s="78"/>
      <c r="HK35" s="78"/>
      <c r="HL35" s="78"/>
      <c r="HM35" s="78"/>
      <c r="HN35" s="78"/>
      <c r="HO35" s="78"/>
      <c r="HP35" s="78"/>
      <c r="HQ35" s="78"/>
      <c r="HR35" s="78"/>
      <c r="HS35" s="78"/>
      <c r="HT35" s="78"/>
      <c r="HU35" s="78"/>
      <c r="HV35" s="78"/>
      <c r="HW35" s="78"/>
      <c r="HX35" s="78"/>
      <c r="HY35" s="78"/>
      <c r="HZ35" s="78"/>
      <c r="IA35" s="78"/>
      <c r="IB35" s="78"/>
      <c r="IC35" s="78"/>
      <c r="ID35" s="78"/>
      <c r="IE35" s="78"/>
      <c r="IF35" s="78"/>
      <c r="IG35" s="78"/>
      <c r="IH35" s="78"/>
      <c r="II35" s="78"/>
      <c r="IJ35" s="78"/>
      <c r="IK35" s="78"/>
      <c r="IL35" s="78"/>
      <c r="IM35" s="78"/>
      <c r="IN35" s="78"/>
      <c r="IO35" s="78"/>
      <c r="IP35" s="78"/>
      <c r="IQ35" s="78"/>
      <c r="IR35" s="78"/>
      <c r="IS35" s="78"/>
      <c r="IT35" s="78"/>
      <c r="IU35" s="78"/>
      <c r="IV35" s="78"/>
    </row>
    <row r="36" spans="1:256">
      <c r="A36" s="77" t="str">
        <f>IF($A35="Totals"," ",IF(A35=" "," ",IF($A35='Compound Inv.'!$G$4,"Totals",$A35+1)))</f>
        <v xml:space="preserve"> </v>
      </c>
      <c r="B36" s="93" t="str">
        <f t="shared" si="0"/>
        <v xml:space="preserve"> </v>
      </c>
      <c r="C36" s="93" t="str">
        <f>IF($A36="Totals",SUM(C$14:C35),IF($A36=" "," ",$E$4))</f>
        <v xml:space="preserve"> </v>
      </c>
      <c r="D36" s="94" t="str">
        <f>IF($A36="Totals",SUM(D$14:D35),IF($A36=" "," ",$D35))</f>
        <v xml:space="preserve"> </v>
      </c>
      <c r="E36" s="94" t="str">
        <f>IF($A36="Totals",SUM(E$14:E35),IF($A36=" "," ",$E35))</f>
        <v xml:space="preserve"> </v>
      </c>
      <c r="F36" s="94" t="str">
        <f>IF($A36="Totals",SUM(F$14:F35),IF($A36=" "," ",($B36+$C36)*($G$8/100)))</f>
        <v xml:space="preserve"> </v>
      </c>
      <c r="G36" s="95" t="str">
        <f>IF($A36="Totals",SUM(G$14:G35),IF($A36=" "," ",D36*($C$11/100)))</f>
        <v xml:space="preserve"> </v>
      </c>
      <c r="H36" s="95" t="str">
        <f>IF($A36="Totals",SUM(H$14:H35),IF($A36=" "," ",E36*($E$11/100)))</f>
        <v xml:space="preserve"> </v>
      </c>
      <c r="I36" s="95" t="str">
        <f>IF($A36="Totals",SUM(I$14:I35),IF($A36=" "," ",SUM(G36:H36)))</f>
        <v xml:space="preserve"> </v>
      </c>
      <c r="J36" s="95" t="str">
        <f>IF($A36="Totals",SUM(J$14:J35),IF($A36=" "," ",FV($G$11/100,$G$4-A36,0,-I36)))</f>
        <v xml:space="preserve"> </v>
      </c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78"/>
      <c r="BA36" s="78"/>
      <c r="BB36" s="78"/>
      <c r="BC36" s="78"/>
      <c r="BD36" s="78"/>
      <c r="BE36" s="78"/>
      <c r="BF36" s="78"/>
      <c r="BG36" s="78"/>
      <c r="BH36" s="78"/>
      <c r="BI36" s="78"/>
      <c r="BJ36" s="78"/>
      <c r="BK36" s="78"/>
      <c r="BL36" s="78"/>
      <c r="BM36" s="78"/>
      <c r="BN36" s="78"/>
      <c r="BO36" s="78"/>
      <c r="BP36" s="78"/>
      <c r="BQ36" s="78"/>
      <c r="BR36" s="78"/>
      <c r="BS36" s="78"/>
      <c r="BT36" s="78"/>
      <c r="BU36" s="78"/>
      <c r="BV36" s="78"/>
      <c r="BW36" s="78"/>
      <c r="BX36" s="78"/>
      <c r="BY36" s="78"/>
      <c r="BZ36" s="78"/>
      <c r="CA36" s="78"/>
      <c r="CB36" s="78"/>
      <c r="CC36" s="78"/>
      <c r="CD36" s="78"/>
      <c r="CE36" s="78"/>
      <c r="CF36" s="78"/>
      <c r="CG36" s="78"/>
      <c r="CH36" s="78"/>
      <c r="CI36" s="78"/>
      <c r="CJ36" s="78"/>
      <c r="CK36" s="78"/>
      <c r="CL36" s="78"/>
      <c r="CM36" s="78"/>
      <c r="CN36" s="78"/>
      <c r="CO36" s="78"/>
      <c r="CP36" s="78"/>
      <c r="CQ36" s="78"/>
      <c r="CR36" s="78"/>
      <c r="CS36" s="78"/>
      <c r="CT36" s="78"/>
      <c r="CU36" s="78"/>
      <c r="CV36" s="78"/>
      <c r="CW36" s="78"/>
      <c r="CX36" s="78"/>
      <c r="CY36" s="78"/>
      <c r="CZ36" s="78"/>
      <c r="DA36" s="78"/>
      <c r="DB36" s="78"/>
      <c r="DC36" s="78"/>
      <c r="DD36" s="78"/>
      <c r="DE36" s="78"/>
      <c r="DF36" s="78"/>
      <c r="DG36" s="78"/>
      <c r="DH36" s="78"/>
      <c r="DI36" s="78"/>
      <c r="DJ36" s="78"/>
      <c r="DK36" s="78"/>
      <c r="DL36" s="78"/>
      <c r="DM36" s="78"/>
      <c r="DN36" s="78"/>
      <c r="DO36" s="78"/>
      <c r="DP36" s="78"/>
      <c r="DQ36" s="78"/>
      <c r="DR36" s="78"/>
      <c r="DS36" s="78"/>
      <c r="DT36" s="78"/>
      <c r="DU36" s="78"/>
      <c r="DV36" s="78"/>
      <c r="DW36" s="78"/>
      <c r="DX36" s="78"/>
      <c r="DY36" s="78"/>
      <c r="DZ36" s="78"/>
      <c r="EA36" s="78"/>
      <c r="EB36" s="78"/>
      <c r="EC36" s="78"/>
      <c r="ED36" s="78"/>
      <c r="EE36" s="78"/>
      <c r="EF36" s="78"/>
      <c r="EG36" s="78"/>
      <c r="EH36" s="78"/>
      <c r="EI36" s="78"/>
      <c r="EJ36" s="78"/>
      <c r="EK36" s="78"/>
      <c r="EL36" s="78"/>
      <c r="EM36" s="78"/>
      <c r="EN36" s="78"/>
      <c r="EO36" s="78"/>
      <c r="EP36" s="78"/>
      <c r="EQ36" s="78"/>
      <c r="ER36" s="78"/>
      <c r="ES36" s="78"/>
      <c r="ET36" s="78"/>
      <c r="EU36" s="78"/>
      <c r="EV36" s="78"/>
      <c r="EW36" s="78"/>
      <c r="EX36" s="78"/>
      <c r="EY36" s="78"/>
      <c r="EZ36" s="78"/>
      <c r="FA36" s="78"/>
      <c r="FB36" s="78"/>
      <c r="FC36" s="78"/>
      <c r="FD36" s="78"/>
      <c r="FE36" s="78"/>
      <c r="FF36" s="78"/>
      <c r="FG36" s="78"/>
      <c r="FH36" s="78"/>
      <c r="FI36" s="78"/>
      <c r="FJ36" s="78"/>
      <c r="FK36" s="78"/>
      <c r="FL36" s="78"/>
      <c r="FM36" s="78"/>
      <c r="FN36" s="78"/>
      <c r="FO36" s="78"/>
      <c r="FP36" s="78"/>
      <c r="FQ36" s="78"/>
      <c r="FR36" s="78"/>
      <c r="FS36" s="78"/>
      <c r="FT36" s="78"/>
      <c r="FU36" s="78"/>
      <c r="FV36" s="78"/>
      <c r="FW36" s="78"/>
      <c r="FX36" s="78"/>
      <c r="FY36" s="78"/>
      <c r="FZ36" s="78"/>
      <c r="GA36" s="78"/>
      <c r="GB36" s="78"/>
      <c r="GC36" s="78"/>
      <c r="GD36" s="78"/>
      <c r="GE36" s="78"/>
      <c r="GF36" s="78"/>
      <c r="GG36" s="78"/>
      <c r="GH36" s="78"/>
      <c r="GI36" s="78"/>
      <c r="GJ36" s="78"/>
      <c r="GK36" s="78"/>
      <c r="GL36" s="78"/>
      <c r="GM36" s="78"/>
      <c r="GN36" s="78"/>
      <c r="GO36" s="78"/>
      <c r="GP36" s="78"/>
      <c r="GQ36" s="78"/>
      <c r="GR36" s="78"/>
      <c r="GS36" s="78"/>
      <c r="GT36" s="78"/>
      <c r="GU36" s="78"/>
      <c r="GV36" s="78"/>
      <c r="GW36" s="78"/>
      <c r="GX36" s="78"/>
      <c r="GY36" s="78"/>
      <c r="GZ36" s="78"/>
      <c r="HA36" s="78"/>
      <c r="HB36" s="78"/>
      <c r="HC36" s="78"/>
      <c r="HD36" s="78"/>
      <c r="HE36" s="78"/>
      <c r="HF36" s="78"/>
      <c r="HG36" s="78"/>
      <c r="HH36" s="78"/>
      <c r="HI36" s="78"/>
      <c r="HJ36" s="78"/>
      <c r="HK36" s="78"/>
      <c r="HL36" s="78"/>
      <c r="HM36" s="78"/>
      <c r="HN36" s="78"/>
      <c r="HO36" s="78"/>
      <c r="HP36" s="78"/>
      <c r="HQ36" s="78"/>
      <c r="HR36" s="78"/>
      <c r="HS36" s="78"/>
      <c r="HT36" s="78"/>
      <c r="HU36" s="78"/>
      <c r="HV36" s="78"/>
      <c r="HW36" s="78"/>
      <c r="HX36" s="78"/>
      <c r="HY36" s="78"/>
      <c r="HZ36" s="78"/>
      <c r="IA36" s="78"/>
      <c r="IB36" s="78"/>
      <c r="IC36" s="78"/>
      <c r="ID36" s="78"/>
      <c r="IE36" s="78"/>
      <c r="IF36" s="78"/>
      <c r="IG36" s="78"/>
      <c r="IH36" s="78"/>
      <c r="II36" s="78"/>
      <c r="IJ36" s="78"/>
      <c r="IK36" s="78"/>
      <c r="IL36" s="78"/>
      <c r="IM36" s="78"/>
      <c r="IN36" s="78"/>
      <c r="IO36" s="78"/>
      <c r="IP36" s="78"/>
      <c r="IQ36" s="78"/>
      <c r="IR36" s="78"/>
      <c r="IS36" s="78"/>
      <c r="IT36" s="78"/>
      <c r="IU36" s="78"/>
      <c r="IV36" s="78"/>
    </row>
    <row r="37" spans="1:256">
      <c r="A37" s="77" t="str">
        <f>IF($A36="Totals"," ",IF(A36=" "," ",IF($A36='Compound Inv.'!$G$4,"Totals",$A36+1)))</f>
        <v xml:space="preserve"> </v>
      </c>
      <c r="B37" s="93" t="str">
        <f t="shared" si="0"/>
        <v xml:space="preserve"> </v>
      </c>
      <c r="C37" s="93" t="str">
        <f>IF($A37="Totals",SUM(C$14:C36),IF($A37=" "," ",$E$4))</f>
        <v xml:space="preserve"> </v>
      </c>
      <c r="D37" s="94" t="str">
        <f>IF($A37="Totals",SUM(D$14:D36),IF($A37=" "," ",$D36))</f>
        <v xml:space="preserve"> </v>
      </c>
      <c r="E37" s="94" t="str">
        <f>IF($A37="Totals",SUM(E$14:E36),IF($A37=" "," ",$E36))</f>
        <v xml:space="preserve"> </v>
      </c>
      <c r="F37" s="94" t="str">
        <f>IF($A37="Totals",SUM(F$14:F36),IF($A37=" "," ",($B37+$C37)*($G$8/100)))</f>
        <v xml:space="preserve"> </v>
      </c>
      <c r="G37" s="95" t="str">
        <f>IF($A37="Totals",SUM(G$14:G36),IF($A37=" "," ",D37*($C$11/100)))</f>
        <v xml:space="preserve"> </v>
      </c>
      <c r="H37" s="95" t="str">
        <f>IF($A37="Totals",SUM(H$14:H36),IF($A37=" "," ",E37*($E$11/100)))</f>
        <v xml:space="preserve"> </v>
      </c>
      <c r="I37" s="95" t="str">
        <f>IF($A37="Totals",SUM(I$14:I36),IF($A37=" "," ",SUM(G37:H37)))</f>
        <v xml:space="preserve"> </v>
      </c>
      <c r="J37" s="95" t="str">
        <f>IF($A37="Totals",SUM(J$14:J36),IF($A37=" "," ",FV($G$11/100,$G$4-A37,0,-I37)))</f>
        <v xml:space="preserve"> </v>
      </c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 s="78"/>
      <c r="AZ37" s="78"/>
      <c r="BA37" s="78"/>
      <c r="BB37" s="78"/>
      <c r="BC37" s="78"/>
      <c r="BD37" s="78"/>
      <c r="BE37" s="78"/>
      <c r="BF37" s="78"/>
      <c r="BG37" s="78"/>
      <c r="BH37" s="78"/>
      <c r="BI37" s="78"/>
      <c r="BJ37" s="78"/>
      <c r="BK37" s="78"/>
      <c r="BL37" s="78"/>
      <c r="BM37" s="78"/>
      <c r="BN37" s="78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8"/>
      <c r="CC37" s="78"/>
      <c r="CD37" s="78"/>
      <c r="CE37" s="78"/>
      <c r="CF37" s="78"/>
      <c r="CG37" s="78"/>
      <c r="CH37" s="78"/>
      <c r="CI37" s="78"/>
      <c r="CJ37" s="78"/>
      <c r="CK37" s="78"/>
      <c r="CL37" s="78"/>
      <c r="CM37" s="78"/>
      <c r="CN37" s="78"/>
      <c r="CO37" s="78"/>
      <c r="CP37" s="78"/>
      <c r="CQ37" s="78"/>
      <c r="CR37" s="78"/>
      <c r="CS37" s="78"/>
      <c r="CT37" s="78"/>
      <c r="CU37" s="78"/>
      <c r="CV37" s="78"/>
      <c r="CW37" s="78"/>
      <c r="CX37" s="78"/>
      <c r="CY37" s="78"/>
      <c r="CZ37" s="78"/>
      <c r="DA37" s="78"/>
      <c r="DB37" s="78"/>
      <c r="DC37" s="78"/>
      <c r="DD37" s="78"/>
      <c r="DE37" s="78"/>
      <c r="DF37" s="78"/>
      <c r="DG37" s="78"/>
      <c r="DH37" s="78"/>
      <c r="DI37" s="78"/>
      <c r="DJ37" s="78"/>
      <c r="DK37" s="78"/>
      <c r="DL37" s="78"/>
      <c r="DM37" s="78"/>
      <c r="DN37" s="78"/>
      <c r="DO37" s="78"/>
      <c r="DP37" s="78"/>
      <c r="DQ37" s="78"/>
      <c r="DR37" s="78"/>
      <c r="DS37" s="78"/>
      <c r="DT37" s="78"/>
      <c r="DU37" s="78"/>
      <c r="DV37" s="78"/>
      <c r="DW37" s="78"/>
      <c r="DX37" s="78"/>
      <c r="DY37" s="78"/>
      <c r="DZ37" s="78"/>
      <c r="EA37" s="78"/>
      <c r="EB37" s="78"/>
      <c r="EC37" s="78"/>
      <c r="ED37" s="78"/>
      <c r="EE37" s="78"/>
      <c r="EF37" s="78"/>
      <c r="EG37" s="78"/>
      <c r="EH37" s="78"/>
      <c r="EI37" s="78"/>
      <c r="EJ37" s="78"/>
      <c r="EK37" s="78"/>
      <c r="EL37" s="78"/>
      <c r="EM37" s="78"/>
      <c r="EN37" s="78"/>
      <c r="EO37" s="78"/>
      <c r="EP37" s="78"/>
      <c r="EQ37" s="78"/>
      <c r="ER37" s="78"/>
      <c r="ES37" s="78"/>
      <c r="ET37" s="78"/>
      <c r="EU37" s="78"/>
      <c r="EV37" s="78"/>
      <c r="EW37" s="78"/>
      <c r="EX37" s="78"/>
      <c r="EY37" s="78"/>
      <c r="EZ37" s="78"/>
      <c r="FA37" s="78"/>
      <c r="FB37" s="78"/>
      <c r="FC37" s="78"/>
      <c r="FD37" s="78"/>
      <c r="FE37" s="78"/>
      <c r="FF37" s="78"/>
      <c r="FG37" s="78"/>
      <c r="FH37" s="78"/>
      <c r="FI37" s="78"/>
      <c r="FJ37" s="78"/>
      <c r="FK37" s="78"/>
      <c r="FL37" s="78"/>
      <c r="FM37" s="78"/>
      <c r="FN37" s="78"/>
      <c r="FO37" s="78"/>
      <c r="FP37" s="78"/>
      <c r="FQ37" s="78"/>
      <c r="FR37" s="78"/>
      <c r="FS37" s="78"/>
      <c r="FT37" s="78"/>
      <c r="FU37" s="78"/>
      <c r="FV37" s="78"/>
      <c r="FW37" s="78"/>
      <c r="FX37" s="78"/>
      <c r="FY37" s="78"/>
      <c r="FZ37" s="78"/>
      <c r="GA37" s="78"/>
      <c r="GB37" s="78"/>
      <c r="GC37" s="78"/>
      <c r="GD37" s="78"/>
      <c r="GE37" s="78"/>
      <c r="GF37" s="78"/>
      <c r="GG37" s="78"/>
      <c r="GH37" s="78"/>
      <c r="GI37" s="78"/>
      <c r="GJ37" s="78"/>
      <c r="GK37" s="78"/>
      <c r="GL37" s="78"/>
      <c r="GM37" s="78"/>
      <c r="GN37" s="78"/>
      <c r="GO37" s="78"/>
      <c r="GP37" s="78"/>
      <c r="GQ37" s="78"/>
      <c r="GR37" s="78"/>
      <c r="GS37" s="78"/>
      <c r="GT37" s="78"/>
      <c r="GU37" s="78"/>
      <c r="GV37" s="78"/>
      <c r="GW37" s="78"/>
      <c r="GX37" s="78"/>
      <c r="GY37" s="78"/>
      <c r="GZ37" s="78"/>
      <c r="HA37" s="78"/>
      <c r="HB37" s="78"/>
      <c r="HC37" s="78"/>
      <c r="HD37" s="78"/>
      <c r="HE37" s="78"/>
      <c r="HF37" s="78"/>
      <c r="HG37" s="78"/>
      <c r="HH37" s="78"/>
      <c r="HI37" s="78"/>
      <c r="HJ37" s="78"/>
      <c r="HK37" s="78"/>
      <c r="HL37" s="78"/>
      <c r="HM37" s="78"/>
      <c r="HN37" s="78"/>
      <c r="HO37" s="78"/>
      <c r="HP37" s="78"/>
      <c r="HQ37" s="78"/>
      <c r="HR37" s="78"/>
      <c r="HS37" s="78"/>
      <c r="HT37" s="78"/>
      <c r="HU37" s="78"/>
      <c r="HV37" s="78"/>
      <c r="HW37" s="78"/>
      <c r="HX37" s="78"/>
      <c r="HY37" s="78"/>
      <c r="HZ37" s="78"/>
      <c r="IA37" s="78"/>
      <c r="IB37" s="78"/>
      <c r="IC37" s="78"/>
      <c r="ID37" s="78"/>
      <c r="IE37" s="78"/>
      <c r="IF37" s="78"/>
      <c r="IG37" s="78"/>
      <c r="IH37" s="78"/>
      <c r="II37" s="78"/>
      <c r="IJ37" s="78"/>
      <c r="IK37" s="78"/>
      <c r="IL37" s="78"/>
      <c r="IM37" s="78"/>
      <c r="IN37" s="78"/>
      <c r="IO37" s="78"/>
      <c r="IP37" s="78"/>
      <c r="IQ37" s="78"/>
      <c r="IR37" s="78"/>
      <c r="IS37" s="78"/>
      <c r="IT37" s="78"/>
      <c r="IU37" s="78"/>
      <c r="IV37" s="78"/>
    </row>
    <row r="38" spans="1:256">
      <c r="A38" s="77" t="str">
        <f>IF($A37="Totals"," ",IF(A37=" "," ",IF($A37='Compound Inv.'!$G$4,"Totals",$A37+1)))</f>
        <v xml:space="preserve"> </v>
      </c>
      <c r="B38" s="93" t="str">
        <f t="shared" si="0"/>
        <v xml:space="preserve"> </v>
      </c>
      <c r="C38" s="93" t="str">
        <f>IF($A38="Totals",SUM(C$14:C37),IF($A38=" "," ",$E$4))</f>
        <v xml:space="preserve"> </v>
      </c>
      <c r="D38" s="94" t="str">
        <f>IF($A38="Totals",SUM(D$14:D37),IF($A38=" "," ",$D37))</f>
        <v xml:space="preserve"> </v>
      </c>
      <c r="E38" s="94" t="str">
        <f>IF($A38="Totals",SUM(E$14:E37),IF($A38=" "," ",$E37))</f>
        <v xml:space="preserve"> </v>
      </c>
      <c r="F38" s="94" t="str">
        <f>IF($A38="Totals",SUM(F$14:F37),IF($A38=" "," ",($B38+$C38)*($G$8/100)))</f>
        <v xml:space="preserve"> </v>
      </c>
      <c r="G38" s="95" t="str">
        <f>IF($A38="Totals",SUM(G$14:G37),IF($A38=" "," ",D38*($C$11/100)))</f>
        <v xml:space="preserve"> </v>
      </c>
      <c r="H38" s="95" t="str">
        <f>IF($A38="Totals",SUM(H$14:H37),IF($A38=" "," ",E38*($E$11/100)))</f>
        <v xml:space="preserve"> </v>
      </c>
      <c r="I38" s="95" t="str">
        <f>IF($A38="Totals",SUM(I$14:I37),IF($A38=" "," ",SUM(G38:H38)))</f>
        <v xml:space="preserve"> </v>
      </c>
      <c r="J38" s="95" t="str">
        <f>IF($A38="Totals",SUM(J$14:J37),IF($A38=" "," ",FV($G$11/100,$G$4-A38,0,-I38)))</f>
        <v xml:space="preserve"> </v>
      </c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78"/>
      <c r="BA38" s="78"/>
      <c r="BB38" s="78"/>
      <c r="BC38" s="78"/>
      <c r="BD38" s="78"/>
      <c r="BE38" s="78"/>
      <c r="BF38" s="78"/>
      <c r="BG38" s="78"/>
      <c r="BH38" s="78"/>
      <c r="BI38" s="78"/>
      <c r="BJ38" s="78"/>
      <c r="BK38" s="78"/>
      <c r="BL38" s="78"/>
      <c r="BM38" s="78"/>
      <c r="BN38" s="78"/>
      <c r="BO38" s="78"/>
      <c r="BP38" s="78"/>
      <c r="BQ38" s="78"/>
      <c r="BR38" s="78"/>
      <c r="BS38" s="78"/>
      <c r="BT38" s="78"/>
      <c r="BU38" s="78"/>
      <c r="BV38" s="78"/>
      <c r="BW38" s="78"/>
      <c r="BX38" s="78"/>
      <c r="BY38" s="78"/>
      <c r="BZ38" s="78"/>
      <c r="CA38" s="78"/>
      <c r="CB38" s="78"/>
      <c r="CC38" s="78"/>
      <c r="CD38" s="78"/>
      <c r="CE38" s="78"/>
      <c r="CF38" s="78"/>
      <c r="CG38" s="78"/>
      <c r="CH38" s="78"/>
      <c r="CI38" s="78"/>
      <c r="CJ38" s="78"/>
      <c r="CK38" s="78"/>
      <c r="CL38" s="78"/>
      <c r="CM38" s="78"/>
      <c r="CN38" s="78"/>
      <c r="CO38" s="78"/>
      <c r="CP38" s="78"/>
      <c r="CQ38" s="78"/>
      <c r="CR38" s="78"/>
      <c r="CS38" s="78"/>
      <c r="CT38" s="78"/>
      <c r="CU38" s="78"/>
      <c r="CV38" s="78"/>
      <c r="CW38" s="78"/>
      <c r="CX38" s="78"/>
      <c r="CY38" s="78"/>
      <c r="CZ38" s="78"/>
      <c r="DA38" s="78"/>
      <c r="DB38" s="78"/>
      <c r="DC38" s="78"/>
      <c r="DD38" s="78"/>
      <c r="DE38" s="78"/>
      <c r="DF38" s="78"/>
      <c r="DG38" s="78"/>
      <c r="DH38" s="78"/>
      <c r="DI38" s="78"/>
      <c r="DJ38" s="78"/>
      <c r="DK38" s="78"/>
      <c r="DL38" s="78"/>
      <c r="DM38" s="78"/>
      <c r="DN38" s="78"/>
      <c r="DO38" s="78"/>
      <c r="DP38" s="78"/>
      <c r="DQ38" s="78"/>
      <c r="DR38" s="78"/>
      <c r="DS38" s="78"/>
      <c r="DT38" s="78"/>
      <c r="DU38" s="78"/>
      <c r="DV38" s="78"/>
      <c r="DW38" s="78"/>
      <c r="DX38" s="78"/>
      <c r="DY38" s="78"/>
      <c r="DZ38" s="78"/>
      <c r="EA38" s="78"/>
      <c r="EB38" s="78"/>
      <c r="EC38" s="78"/>
      <c r="ED38" s="78"/>
      <c r="EE38" s="78"/>
      <c r="EF38" s="78"/>
      <c r="EG38" s="78"/>
      <c r="EH38" s="78"/>
      <c r="EI38" s="78"/>
      <c r="EJ38" s="78"/>
      <c r="EK38" s="78"/>
      <c r="EL38" s="78"/>
      <c r="EM38" s="78"/>
      <c r="EN38" s="78"/>
      <c r="EO38" s="78"/>
      <c r="EP38" s="78"/>
      <c r="EQ38" s="78"/>
      <c r="ER38" s="78"/>
      <c r="ES38" s="78"/>
      <c r="ET38" s="78"/>
      <c r="EU38" s="78"/>
      <c r="EV38" s="78"/>
      <c r="EW38" s="78"/>
      <c r="EX38" s="78"/>
      <c r="EY38" s="78"/>
      <c r="EZ38" s="78"/>
      <c r="FA38" s="78"/>
      <c r="FB38" s="78"/>
      <c r="FC38" s="78"/>
      <c r="FD38" s="78"/>
      <c r="FE38" s="78"/>
      <c r="FF38" s="78"/>
      <c r="FG38" s="78"/>
      <c r="FH38" s="78"/>
      <c r="FI38" s="78"/>
      <c r="FJ38" s="78"/>
      <c r="FK38" s="78"/>
      <c r="FL38" s="78"/>
      <c r="FM38" s="78"/>
      <c r="FN38" s="78"/>
      <c r="FO38" s="78"/>
      <c r="FP38" s="78"/>
      <c r="FQ38" s="78"/>
      <c r="FR38" s="78"/>
      <c r="FS38" s="78"/>
      <c r="FT38" s="78"/>
      <c r="FU38" s="78"/>
      <c r="FV38" s="78"/>
      <c r="FW38" s="78"/>
      <c r="FX38" s="78"/>
      <c r="FY38" s="78"/>
      <c r="FZ38" s="78"/>
      <c r="GA38" s="78"/>
      <c r="GB38" s="78"/>
      <c r="GC38" s="78"/>
      <c r="GD38" s="78"/>
      <c r="GE38" s="78"/>
      <c r="GF38" s="78"/>
      <c r="GG38" s="78"/>
      <c r="GH38" s="78"/>
      <c r="GI38" s="78"/>
      <c r="GJ38" s="78"/>
      <c r="GK38" s="78"/>
      <c r="GL38" s="78"/>
      <c r="GM38" s="78"/>
      <c r="GN38" s="78"/>
      <c r="GO38" s="78"/>
      <c r="GP38" s="78"/>
      <c r="GQ38" s="78"/>
      <c r="GR38" s="78"/>
      <c r="GS38" s="78"/>
      <c r="GT38" s="78"/>
      <c r="GU38" s="78"/>
      <c r="GV38" s="78"/>
      <c r="GW38" s="78"/>
      <c r="GX38" s="78"/>
      <c r="GY38" s="78"/>
      <c r="GZ38" s="78"/>
      <c r="HA38" s="78"/>
      <c r="HB38" s="78"/>
      <c r="HC38" s="78"/>
      <c r="HD38" s="78"/>
      <c r="HE38" s="78"/>
      <c r="HF38" s="78"/>
      <c r="HG38" s="78"/>
      <c r="HH38" s="78"/>
      <c r="HI38" s="78"/>
      <c r="HJ38" s="78"/>
      <c r="HK38" s="78"/>
      <c r="HL38" s="78"/>
      <c r="HM38" s="78"/>
      <c r="HN38" s="78"/>
      <c r="HO38" s="78"/>
      <c r="HP38" s="78"/>
      <c r="HQ38" s="78"/>
      <c r="HR38" s="78"/>
      <c r="HS38" s="78"/>
      <c r="HT38" s="78"/>
      <c r="HU38" s="78"/>
      <c r="HV38" s="78"/>
      <c r="HW38" s="78"/>
      <c r="HX38" s="78"/>
      <c r="HY38" s="78"/>
      <c r="HZ38" s="78"/>
      <c r="IA38" s="78"/>
      <c r="IB38" s="78"/>
      <c r="IC38" s="78"/>
      <c r="ID38" s="78"/>
      <c r="IE38" s="78"/>
      <c r="IF38" s="78"/>
      <c r="IG38" s="78"/>
      <c r="IH38" s="78"/>
      <c r="II38" s="78"/>
      <c r="IJ38" s="78"/>
      <c r="IK38" s="78"/>
      <c r="IL38" s="78"/>
      <c r="IM38" s="78"/>
      <c r="IN38" s="78"/>
      <c r="IO38" s="78"/>
      <c r="IP38" s="78"/>
      <c r="IQ38" s="78"/>
      <c r="IR38" s="78"/>
      <c r="IS38" s="78"/>
      <c r="IT38" s="78"/>
      <c r="IU38" s="78"/>
      <c r="IV38" s="78"/>
    </row>
    <row r="39" spans="1:256">
      <c r="A39" s="77" t="str">
        <f>IF($A38="Totals"," ",IF(A38=" "," ",IF($A38='Compound Inv.'!$G$4,"Totals",$A38+1)))</f>
        <v xml:space="preserve"> </v>
      </c>
      <c r="B39" s="93" t="str">
        <f t="shared" si="0"/>
        <v xml:space="preserve"> </v>
      </c>
      <c r="C39" s="93" t="str">
        <f>IF($A39="Totals",SUM(C$14:C38),IF($A39=" "," ",$E$4))</f>
        <v xml:space="preserve"> </v>
      </c>
      <c r="D39" s="94" t="str">
        <f>IF($A39="Totals",SUM(D$14:D38),IF($A39=" "," ",$D38))</f>
        <v xml:space="preserve"> </v>
      </c>
      <c r="E39" s="94" t="str">
        <f>IF($A39="Totals",SUM(E$14:E38),IF($A39=" "," ",$E38))</f>
        <v xml:space="preserve"> </v>
      </c>
      <c r="F39" s="94" t="str">
        <f>IF($A39="Totals",SUM(F$14:F38),IF($A39=" "," ",($B39+$C39)*($G$8/100)))</f>
        <v xml:space="preserve"> </v>
      </c>
      <c r="G39" s="95" t="str">
        <f>IF($A39="Totals",SUM(G$14:G38),IF($A39=" "," ",D39*($C$11/100)))</f>
        <v xml:space="preserve"> </v>
      </c>
      <c r="H39" s="95" t="str">
        <f>IF($A39="Totals",SUM(H$14:H38),IF($A39=" "," ",E39*($E$11/100)))</f>
        <v xml:space="preserve"> </v>
      </c>
      <c r="I39" s="95" t="str">
        <f>IF($A39="Totals",SUM(I$14:I38),IF($A39=" "," ",SUM(G39:H39)))</f>
        <v xml:space="preserve"> </v>
      </c>
      <c r="J39" s="95" t="str">
        <f>IF($A39="Totals",SUM(J$14:J38),IF($A39=" "," ",FV($G$11/100,$G$4-A39,0,-I39)))</f>
        <v xml:space="preserve"> </v>
      </c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T39" s="78"/>
      <c r="AU39" s="78"/>
      <c r="AV39" s="78"/>
      <c r="AW39" s="78"/>
      <c r="AX39" s="78"/>
      <c r="AY39" s="78"/>
      <c r="AZ39" s="78"/>
      <c r="BA39" s="78"/>
      <c r="BB39" s="78"/>
      <c r="BC39" s="78"/>
      <c r="BD39" s="78"/>
      <c r="BE39" s="78"/>
      <c r="BF39" s="78"/>
      <c r="BG39" s="78"/>
      <c r="BH39" s="78"/>
      <c r="BI39" s="78"/>
      <c r="BJ39" s="78"/>
      <c r="BK39" s="78"/>
      <c r="BL39" s="78"/>
      <c r="BM39" s="78"/>
      <c r="BN39" s="78"/>
      <c r="BO39" s="78"/>
      <c r="BP39" s="78"/>
      <c r="BQ39" s="78"/>
      <c r="BR39" s="78"/>
      <c r="BS39" s="78"/>
      <c r="BT39" s="78"/>
      <c r="BU39" s="78"/>
      <c r="BV39" s="78"/>
      <c r="BW39" s="78"/>
      <c r="BX39" s="78"/>
      <c r="BY39" s="78"/>
      <c r="BZ39" s="78"/>
      <c r="CA39" s="78"/>
      <c r="CB39" s="78"/>
      <c r="CC39" s="78"/>
      <c r="CD39" s="78"/>
      <c r="CE39" s="78"/>
      <c r="CF39" s="78"/>
      <c r="CG39" s="78"/>
      <c r="CH39" s="78"/>
      <c r="CI39" s="78"/>
      <c r="CJ39" s="78"/>
      <c r="CK39" s="78"/>
      <c r="CL39" s="78"/>
      <c r="CM39" s="78"/>
      <c r="CN39" s="78"/>
      <c r="CO39" s="78"/>
      <c r="CP39" s="78"/>
      <c r="CQ39" s="78"/>
      <c r="CR39" s="78"/>
      <c r="CS39" s="78"/>
      <c r="CT39" s="78"/>
      <c r="CU39" s="78"/>
      <c r="CV39" s="78"/>
      <c r="CW39" s="78"/>
      <c r="CX39" s="78"/>
      <c r="CY39" s="78"/>
      <c r="CZ39" s="78"/>
      <c r="DA39" s="78"/>
      <c r="DB39" s="78"/>
      <c r="DC39" s="78"/>
      <c r="DD39" s="78"/>
      <c r="DE39" s="78"/>
      <c r="DF39" s="78"/>
      <c r="DG39" s="78"/>
      <c r="DH39" s="78"/>
      <c r="DI39" s="78"/>
      <c r="DJ39" s="78"/>
      <c r="DK39" s="78"/>
      <c r="DL39" s="78"/>
      <c r="DM39" s="78"/>
      <c r="DN39" s="78"/>
      <c r="DO39" s="78"/>
      <c r="DP39" s="78"/>
      <c r="DQ39" s="78"/>
      <c r="DR39" s="78"/>
      <c r="DS39" s="78"/>
      <c r="DT39" s="78"/>
      <c r="DU39" s="78"/>
      <c r="DV39" s="78"/>
      <c r="DW39" s="78"/>
      <c r="DX39" s="78"/>
      <c r="DY39" s="78"/>
      <c r="DZ39" s="78"/>
      <c r="EA39" s="78"/>
      <c r="EB39" s="78"/>
      <c r="EC39" s="78"/>
      <c r="ED39" s="78"/>
      <c r="EE39" s="78"/>
      <c r="EF39" s="78"/>
      <c r="EG39" s="78"/>
      <c r="EH39" s="78"/>
      <c r="EI39" s="78"/>
      <c r="EJ39" s="78"/>
      <c r="EK39" s="78"/>
      <c r="EL39" s="78"/>
      <c r="EM39" s="78"/>
      <c r="EN39" s="78"/>
      <c r="EO39" s="78"/>
      <c r="EP39" s="78"/>
      <c r="EQ39" s="78"/>
      <c r="ER39" s="78"/>
      <c r="ES39" s="78"/>
      <c r="ET39" s="78"/>
      <c r="EU39" s="78"/>
      <c r="EV39" s="78"/>
      <c r="EW39" s="78"/>
      <c r="EX39" s="78"/>
      <c r="EY39" s="78"/>
      <c r="EZ39" s="78"/>
      <c r="FA39" s="78"/>
      <c r="FB39" s="78"/>
      <c r="FC39" s="78"/>
      <c r="FD39" s="78"/>
      <c r="FE39" s="78"/>
      <c r="FF39" s="78"/>
      <c r="FG39" s="78"/>
      <c r="FH39" s="78"/>
      <c r="FI39" s="78"/>
      <c r="FJ39" s="78"/>
      <c r="FK39" s="78"/>
      <c r="FL39" s="78"/>
      <c r="FM39" s="78"/>
      <c r="FN39" s="78"/>
      <c r="FO39" s="78"/>
      <c r="FP39" s="78"/>
      <c r="FQ39" s="78"/>
      <c r="FR39" s="78"/>
      <c r="FS39" s="78"/>
      <c r="FT39" s="78"/>
      <c r="FU39" s="78"/>
      <c r="FV39" s="78"/>
      <c r="FW39" s="78"/>
      <c r="FX39" s="78"/>
      <c r="FY39" s="78"/>
      <c r="FZ39" s="78"/>
      <c r="GA39" s="78"/>
      <c r="GB39" s="78"/>
      <c r="GC39" s="78"/>
      <c r="GD39" s="78"/>
      <c r="GE39" s="78"/>
      <c r="GF39" s="78"/>
      <c r="GG39" s="78"/>
      <c r="GH39" s="78"/>
      <c r="GI39" s="78"/>
      <c r="GJ39" s="78"/>
      <c r="GK39" s="78"/>
      <c r="GL39" s="78"/>
      <c r="GM39" s="78"/>
      <c r="GN39" s="78"/>
      <c r="GO39" s="78"/>
      <c r="GP39" s="78"/>
      <c r="GQ39" s="78"/>
      <c r="GR39" s="78"/>
      <c r="GS39" s="78"/>
      <c r="GT39" s="78"/>
      <c r="GU39" s="78"/>
      <c r="GV39" s="78"/>
      <c r="GW39" s="78"/>
      <c r="GX39" s="78"/>
      <c r="GY39" s="78"/>
      <c r="GZ39" s="78"/>
      <c r="HA39" s="78"/>
      <c r="HB39" s="78"/>
      <c r="HC39" s="78"/>
      <c r="HD39" s="78"/>
      <c r="HE39" s="78"/>
      <c r="HF39" s="78"/>
      <c r="HG39" s="78"/>
      <c r="HH39" s="78"/>
      <c r="HI39" s="78"/>
      <c r="HJ39" s="78"/>
      <c r="HK39" s="78"/>
      <c r="HL39" s="78"/>
      <c r="HM39" s="78"/>
      <c r="HN39" s="78"/>
      <c r="HO39" s="78"/>
      <c r="HP39" s="78"/>
      <c r="HQ39" s="78"/>
      <c r="HR39" s="78"/>
      <c r="HS39" s="78"/>
      <c r="HT39" s="78"/>
      <c r="HU39" s="78"/>
      <c r="HV39" s="78"/>
      <c r="HW39" s="78"/>
      <c r="HX39" s="78"/>
      <c r="HY39" s="78"/>
      <c r="HZ39" s="78"/>
      <c r="IA39" s="78"/>
      <c r="IB39" s="78"/>
      <c r="IC39" s="78"/>
      <c r="ID39" s="78"/>
      <c r="IE39" s="78"/>
      <c r="IF39" s="78"/>
      <c r="IG39" s="78"/>
      <c r="IH39" s="78"/>
      <c r="II39" s="78"/>
      <c r="IJ39" s="78"/>
      <c r="IK39" s="78"/>
      <c r="IL39" s="78"/>
      <c r="IM39" s="78"/>
      <c r="IN39" s="78"/>
      <c r="IO39" s="78"/>
      <c r="IP39" s="78"/>
      <c r="IQ39" s="78"/>
      <c r="IR39" s="78"/>
      <c r="IS39" s="78"/>
      <c r="IT39" s="78"/>
      <c r="IU39" s="78"/>
      <c r="IV39" s="78"/>
    </row>
    <row r="40" spans="1:256">
      <c r="A40" s="77" t="str">
        <f>IF($A39="Totals"," ",IF(A39=" "," ",IF($A39='Compound Inv.'!$G$4,"Totals",$A39+1)))</f>
        <v xml:space="preserve"> </v>
      </c>
      <c r="B40" s="93" t="str">
        <f t="shared" si="0"/>
        <v xml:space="preserve"> </v>
      </c>
      <c r="C40" s="93" t="str">
        <f>IF($A40="Totals",SUM(C$14:C39),IF($A40=" "," ",$E$4))</f>
        <v xml:space="preserve"> </v>
      </c>
      <c r="D40" s="94" t="str">
        <f>IF($A40="Totals",SUM(D$14:D39),IF($A40=" "," ",$D39))</f>
        <v xml:space="preserve"> </v>
      </c>
      <c r="E40" s="94" t="str">
        <f>IF($A40="Totals",SUM(E$14:E39),IF($A40=" "," ",$E39))</f>
        <v xml:space="preserve"> </v>
      </c>
      <c r="F40" s="94" t="str">
        <f>IF($A40="Totals",SUM(F$14:F39),IF($A40=" "," ",($B40+$C40)*($G$8/100)))</f>
        <v xml:space="preserve"> </v>
      </c>
      <c r="G40" s="95" t="str">
        <f>IF($A40="Totals",SUM(G$14:G39),IF($A40=" "," ",D40*($C$11/100)))</f>
        <v xml:space="preserve"> </v>
      </c>
      <c r="H40" s="95" t="str">
        <f>IF($A40="Totals",SUM(H$14:H39),IF($A40=" "," ",E40*($E$11/100)))</f>
        <v xml:space="preserve"> </v>
      </c>
      <c r="I40" s="95" t="str">
        <f>IF($A40="Totals",SUM(I$14:I39),IF($A40=" "," ",SUM(G40:H40)))</f>
        <v xml:space="preserve"> </v>
      </c>
      <c r="J40" s="95" t="str">
        <f>IF($A40="Totals",SUM(J$14:J39),IF($A40=" "," ",FV($G$11/100,$G$4-A40,0,-I40)))</f>
        <v xml:space="preserve"> </v>
      </c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  <c r="AV40" s="78"/>
      <c r="AW40" s="78"/>
      <c r="AX40" s="78"/>
      <c r="AY40" s="78"/>
      <c r="AZ40" s="78"/>
      <c r="BA40" s="78"/>
      <c r="BB40" s="78"/>
      <c r="BC40" s="78"/>
      <c r="BD40" s="78"/>
      <c r="BE40" s="78"/>
      <c r="BF40" s="78"/>
      <c r="BG40" s="78"/>
      <c r="BH40" s="78"/>
      <c r="BI40" s="78"/>
      <c r="BJ40" s="78"/>
      <c r="BK40" s="78"/>
      <c r="BL40" s="78"/>
      <c r="BM40" s="78"/>
      <c r="BN40" s="78"/>
      <c r="BO40" s="78"/>
      <c r="BP40" s="78"/>
      <c r="BQ40" s="78"/>
      <c r="BR40" s="78"/>
      <c r="BS40" s="78"/>
      <c r="BT40" s="78"/>
      <c r="BU40" s="78"/>
      <c r="BV40" s="78"/>
      <c r="BW40" s="78"/>
      <c r="BX40" s="78"/>
      <c r="BY40" s="78"/>
      <c r="BZ40" s="78"/>
      <c r="CA40" s="78"/>
      <c r="CB40" s="78"/>
      <c r="CC40" s="78"/>
      <c r="CD40" s="78"/>
      <c r="CE40" s="78"/>
      <c r="CF40" s="78"/>
      <c r="CG40" s="78"/>
      <c r="CH40" s="78"/>
      <c r="CI40" s="78"/>
      <c r="CJ40" s="78"/>
      <c r="CK40" s="78"/>
      <c r="CL40" s="78"/>
      <c r="CM40" s="78"/>
      <c r="CN40" s="78"/>
      <c r="CO40" s="78"/>
      <c r="CP40" s="78"/>
      <c r="CQ40" s="78"/>
      <c r="CR40" s="78"/>
      <c r="CS40" s="78"/>
      <c r="CT40" s="78"/>
      <c r="CU40" s="78"/>
      <c r="CV40" s="78"/>
      <c r="CW40" s="78"/>
      <c r="CX40" s="78"/>
      <c r="CY40" s="78"/>
      <c r="CZ40" s="78"/>
      <c r="DA40" s="78"/>
      <c r="DB40" s="78"/>
      <c r="DC40" s="78"/>
      <c r="DD40" s="78"/>
      <c r="DE40" s="78"/>
      <c r="DF40" s="78"/>
      <c r="DG40" s="78"/>
      <c r="DH40" s="78"/>
      <c r="DI40" s="78"/>
      <c r="DJ40" s="78"/>
      <c r="DK40" s="78"/>
      <c r="DL40" s="78"/>
      <c r="DM40" s="78"/>
      <c r="DN40" s="78"/>
      <c r="DO40" s="78"/>
      <c r="DP40" s="78"/>
      <c r="DQ40" s="78"/>
      <c r="DR40" s="78"/>
      <c r="DS40" s="78"/>
      <c r="DT40" s="78"/>
      <c r="DU40" s="78"/>
      <c r="DV40" s="78"/>
      <c r="DW40" s="78"/>
      <c r="DX40" s="78"/>
      <c r="DY40" s="78"/>
      <c r="DZ40" s="78"/>
      <c r="EA40" s="78"/>
      <c r="EB40" s="78"/>
      <c r="EC40" s="78"/>
      <c r="ED40" s="78"/>
      <c r="EE40" s="78"/>
      <c r="EF40" s="78"/>
      <c r="EG40" s="78"/>
      <c r="EH40" s="78"/>
      <c r="EI40" s="78"/>
      <c r="EJ40" s="78"/>
      <c r="EK40" s="78"/>
      <c r="EL40" s="78"/>
      <c r="EM40" s="78"/>
      <c r="EN40" s="78"/>
      <c r="EO40" s="78"/>
      <c r="EP40" s="78"/>
      <c r="EQ40" s="78"/>
      <c r="ER40" s="78"/>
      <c r="ES40" s="78"/>
      <c r="ET40" s="78"/>
      <c r="EU40" s="78"/>
      <c r="EV40" s="78"/>
      <c r="EW40" s="78"/>
      <c r="EX40" s="78"/>
      <c r="EY40" s="78"/>
      <c r="EZ40" s="78"/>
      <c r="FA40" s="78"/>
      <c r="FB40" s="78"/>
      <c r="FC40" s="78"/>
      <c r="FD40" s="78"/>
      <c r="FE40" s="78"/>
      <c r="FF40" s="78"/>
      <c r="FG40" s="78"/>
      <c r="FH40" s="78"/>
      <c r="FI40" s="78"/>
      <c r="FJ40" s="78"/>
      <c r="FK40" s="78"/>
      <c r="FL40" s="78"/>
      <c r="FM40" s="78"/>
      <c r="FN40" s="78"/>
      <c r="FO40" s="78"/>
      <c r="FP40" s="78"/>
      <c r="FQ40" s="78"/>
      <c r="FR40" s="78"/>
      <c r="FS40" s="78"/>
      <c r="FT40" s="78"/>
      <c r="FU40" s="78"/>
      <c r="FV40" s="78"/>
      <c r="FW40" s="78"/>
      <c r="FX40" s="78"/>
      <c r="FY40" s="78"/>
      <c r="FZ40" s="78"/>
      <c r="GA40" s="78"/>
      <c r="GB40" s="78"/>
      <c r="GC40" s="78"/>
      <c r="GD40" s="78"/>
      <c r="GE40" s="78"/>
      <c r="GF40" s="78"/>
      <c r="GG40" s="78"/>
      <c r="GH40" s="78"/>
      <c r="GI40" s="78"/>
      <c r="GJ40" s="78"/>
      <c r="GK40" s="78"/>
      <c r="GL40" s="78"/>
      <c r="GM40" s="78"/>
      <c r="GN40" s="78"/>
      <c r="GO40" s="78"/>
      <c r="GP40" s="78"/>
      <c r="GQ40" s="78"/>
      <c r="GR40" s="78"/>
      <c r="GS40" s="78"/>
      <c r="GT40" s="78"/>
      <c r="GU40" s="78"/>
      <c r="GV40" s="78"/>
      <c r="GW40" s="78"/>
      <c r="GX40" s="78"/>
      <c r="GY40" s="78"/>
      <c r="GZ40" s="78"/>
      <c r="HA40" s="78"/>
      <c r="HB40" s="78"/>
      <c r="HC40" s="78"/>
      <c r="HD40" s="78"/>
      <c r="HE40" s="78"/>
      <c r="HF40" s="78"/>
      <c r="HG40" s="78"/>
      <c r="HH40" s="78"/>
      <c r="HI40" s="78"/>
      <c r="HJ40" s="78"/>
      <c r="HK40" s="78"/>
      <c r="HL40" s="78"/>
      <c r="HM40" s="78"/>
      <c r="HN40" s="78"/>
      <c r="HO40" s="78"/>
      <c r="HP40" s="78"/>
      <c r="HQ40" s="78"/>
      <c r="HR40" s="78"/>
      <c r="HS40" s="78"/>
      <c r="HT40" s="78"/>
      <c r="HU40" s="78"/>
      <c r="HV40" s="78"/>
      <c r="HW40" s="78"/>
      <c r="HX40" s="78"/>
      <c r="HY40" s="78"/>
      <c r="HZ40" s="78"/>
      <c r="IA40" s="78"/>
      <c r="IB40" s="78"/>
      <c r="IC40" s="78"/>
      <c r="ID40" s="78"/>
      <c r="IE40" s="78"/>
      <c r="IF40" s="78"/>
      <c r="IG40" s="78"/>
      <c r="IH40" s="78"/>
      <c r="II40" s="78"/>
      <c r="IJ40" s="78"/>
      <c r="IK40" s="78"/>
      <c r="IL40" s="78"/>
      <c r="IM40" s="78"/>
      <c r="IN40" s="78"/>
      <c r="IO40" s="78"/>
      <c r="IP40" s="78"/>
      <c r="IQ40" s="78"/>
      <c r="IR40" s="78"/>
      <c r="IS40" s="78"/>
      <c r="IT40" s="78"/>
      <c r="IU40" s="78"/>
      <c r="IV40" s="78"/>
    </row>
    <row r="41" spans="1:256">
      <c r="A41" s="77" t="str">
        <f>IF($A40="Totals"," ",IF(A40=" "," ",IF($A40='Compound Inv.'!$G$4,"Totals",$A40+1)))</f>
        <v xml:space="preserve"> </v>
      </c>
      <c r="B41" s="93" t="str">
        <f t="shared" si="0"/>
        <v xml:space="preserve"> </v>
      </c>
      <c r="C41" s="93" t="str">
        <f>IF($A41="Totals",SUM(C$14:C40),IF($A41=" "," ",$E$4))</f>
        <v xml:space="preserve"> </v>
      </c>
      <c r="D41" s="94" t="str">
        <f>IF($A41="Totals",SUM(D$14:D40),IF($A41=" "," ",$D40))</f>
        <v xml:space="preserve"> </v>
      </c>
      <c r="E41" s="94" t="str">
        <f>IF($A41="Totals",SUM(E$14:E40),IF($A41=" "," ",$E40))</f>
        <v xml:space="preserve"> </v>
      </c>
      <c r="F41" s="94" t="str">
        <f>IF($A41="Totals",SUM(F$14:F40),IF($A41=" "," ",($B41+$C41)*($G$8/100)))</f>
        <v xml:space="preserve"> </v>
      </c>
      <c r="G41" s="95" t="str">
        <f>IF($A41="Totals",SUM(G$14:G40),IF($A41=" "," ",D41*($C$11/100)))</f>
        <v xml:space="preserve"> </v>
      </c>
      <c r="H41" s="95" t="str">
        <f>IF($A41="Totals",SUM(H$14:H40),IF($A41=" "," ",E41*($E$11/100)))</f>
        <v xml:space="preserve"> </v>
      </c>
      <c r="I41" s="95" t="str">
        <f>IF($A41="Totals",SUM(I$14:I40),IF($A41=" "," ",SUM(G41:H41)))</f>
        <v xml:space="preserve"> </v>
      </c>
      <c r="J41" s="95" t="str">
        <f>IF($A41="Totals",SUM(J$14:J40),IF($A41=" "," ",FV($G$11/100,$G$4-A41,0,-I41)))</f>
        <v xml:space="preserve"> </v>
      </c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8"/>
      <c r="BM41" s="78"/>
      <c r="BN41" s="78"/>
      <c r="BO41" s="78"/>
      <c r="BP41" s="78"/>
      <c r="BQ41" s="78"/>
      <c r="BR41" s="78"/>
      <c r="BS41" s="78"/>
      <c r="BT41" s="78"/>
      <c r="BU41" s="78"/>
      <c r="BV41" s="78"/>
      <c r="BW41" s="78"/>
      <c r="BX41" s="78"/>
      <c r="BY41" s="78"/>
      <c r="BZ41" s="78"/>
      <c r="CA41" s="78"/>
      <c r="CB41" s="78"/>
      <c r="CC41" s="78"/>
      <c r="CD41" s="78"/>
      <c r="CE41" s="78"/>
      <c r="CF41" s="78"/>
      <c r="CG41" s="78"/>
      <c r="CH41" s="78"/>
      <c r="CI41" s="78"/>
      <c r="CJ41" s="78"/>
      <c r="CK41" s="78"/>
      <c r="CL41" s="78"/>
      <c r="CM41" s="78"/>
      <c r="CN41" s="78"/>
      <c r="CO41" s="78"/>
      <c r="CP41" s="78"/>
      <c r="CQ41" s="78"/>
      <c r="CR41" s="78"/>
      <c r="CS41" s="78"/>
      <c r="CT41" s="78"/>
      <c r="CU41" s="78"/>
      <c r="CV41" s="78"/>
      <c r="CW41" s="78"/>
      <c r="CX41" s="78"/>
      <c r="CY41" s="78"/>
      <c r="CZ41" s="78"/>
      <c r="DA41" s="78"/>
      <c r="DB41" s="78"/>
      <c r="DC41" s="78"/>
      <c r="DD41" s="78"/>
      <c r="DE41" s="78"/>
      <c r="DF41" s="78"/>
      <c r="DG41" s="78"/>
      <c r="DH41" s="78"/>
      <c r="DI41" s="78"/>
      <c r="DJ41" s="78"/>
      <c r="DK41" s="78"/>
      <c r="DL41" s="78"/>
      <c r="DM41" s="78"/>
      <c r="DN41" s="78"/>
      <c r="DO41" s="78"/>
      <c r="DP41" s="78"/>
      <c r="DQ41" s="78"/>
      <c r="DR41" s="78"/>
      <c r="DS41" s="78"/>
      <c r="DT41" s="78"/>
      <c r="DU41" s="78"/>
      <c r="DV41" s="78"/>
      <c r="DW41" s="78"/>
      <c r="DX41" s="78"/>
      <c r="DY41" s="78"/>
      <c r="DZ41" s="78"/>
      <c r="EA41" s="78"/>
      <c r="EB41" s="78"/>
      <c r="EC41" s="78"/>
      <c r="ED41" s="78"/>
      <c r="EE41" s="78"/>
      <c r="EF41" s="78"/>
      <c r="EG41" s="78"/>
      <c r="EH41" s="78"/>
      <c r="EI41" s="78"/>
      <c r="EJ41" s="78"/>
      <c r="EK41" s="78"/>
      <c r="EL41" s="78"/>
      <c r="EM41" s="78"/>
      <c r="EN41" s="78"/>
      <c r="EO41" s="78"/>
      <c r="EP41" s="78"/>
      <c r="EQ41" s="78"/>
      <c r="ER41" s="78"/>
      <c r="ES41" s="78"/>
      <c r="ET41" s="78"/>
      <c r="EU41" s="78"/>
      <c r="EV41" s="78"/>
      <c r="EW41" s="78"/>
      <c r="EX41" s="78"/>
      <c r="EY41" s="78"/>
      <c r="EZ41" s="78"/>
      <c r="FA41" s="78"/>
      <c r="FB41" s="78"/>
      <c r="FC41" s="78"/>
      <c r="FD41" s="78"/>
      <c r="FE41" s="78"/>
      <c r="FF41" s="78"/>
      <c r="FG41" s="78"/>
      <c r="FH41" s="78"/>
      <c r="FI41" s="78"/>
      <c r="FJ41" s="78"/>
      <c r="FK41" s="78"/>
      <c r="FL41" s="78"/>
      <c r="FM41" s="78"/>
      <c r="FN41" s="78"/>
      <c r="FO41" s="78"/>
      <c r="FP41" s="78"/>
      <c r="FQ41" s="78"/>
      <c r="FR41" s="78"/>
      <c r="FS41" s="78"/>
      <c r="FT41" s="78"/>
      <c r="FU41" s="78"/>
      <c r="FV41" s="78"/>
      <c r="FW41" s="78"/>
      <c r="FX41" s="78"/>
      <c r="FY41" s="78"/>
      <c r="FZ41" s="78"/>
      <c r="GA41" s="78"/>
      <c r="GB41" s="78"/>
      <c r="GC41" s="78"/>
      <c r="GD41" s="78"/>
      <c r="GE41" s="78"/>
      <c r="GF41" s="78"/>
      <c r="GG41" s="78"/>
      <c r="GH41" s="78"/>
      <c r="GI41" s="78"/>
      <c r="GJ41" s="78"/>
      <c r="GK41" s="78"/>
      <c r="GL41" s="78"/>
      <c r="GM41" s="78"/>
      <c r="GN41" s="78"/>
      <c r="GO41" s="78"/>
      <c r="GP41" s="78"/>
      <c r="GQ41" s="78"/>
      <c r="GR41" s="78"/>
      <c r="GS41" s="78"/>
      <c r="GT41" s="78"/>
      <c r="GU41" s="78"/>
      <c r="GV41" s="78"/>
      <c r="GW41" s="78"/>
      <c r="GX41" s="78"/>
      <c r="GY41" s="78"/>
      <c r="GZ41" s="78"/>
      <c r="HA41" s="78"/>
      <c r="HB41" s="78"/>
      <c r="HC41" s="78"/>
      <c r="HD41" s="78"/>
      <c r="HE41" s="78"/>
      <c r="HF41" s="78"/>
      <c r="HG41" s="78"/>
      <c r="HH41" s="78"/>
      <c r="HI41" s="78"/>
      <c r="HJ41" s="78"/>
      <c r="HK41" s="78"/>
      <c r="HL41" s="78"/>
      <c r="HM41" s="78"/>
      <c r="HN41" s="78"/>
      <c r="HO41" s="78"/>
      <c r="HP41" s="78"/>
      <c r="HQ41" s="78"/>
      <c r="HR41" s="78"/>
      <c r="HS41" s="78"/>
      <c r="HT41" s="78"/>
      <c r="HU41" s="78"/>
      <c r="HV41" s="78"/>
      <c r="HW41" s="78"/>
      <c r="HX41" s="78"/>
      <c r="HY41" s="78"/>
      <c r="HZ41" s="78"/>
      <c r="IA41" s="78"/>
      <c r="IB41" s="78"/>
      <c r="IC41" s="78"/>
      <c r="ID41" s="78"/>
      <c r="IE41" s="78"/>
      <c r="IF41" s="78"/>
      <c r="IG41" s="78"/>
      <c r="IH41" s="78"/>
      <c r="II41" s="78"/>
      <c r="IJ41" s="78"/>
      <c r="IK41" s="78"/>
      <c r="IL41" s="78"/>
      <c r="IM41" s="78"/>
      <c r="IN41" s="78"/>
      <c r="IO41" s="78"/>
      <c r="IP41" s="78"/>
      <c r="IQ41" s="78"/>
      <c r="IR41" s="78"/>
      <c r="IS41" s="78"/>
      <c r="IT41" s="78"/>
      <c r="IU41" s="78"/>
      <c r="IV41" s="78"/>
    </row>
    <row r="42" spans="1:256">
      <c r="A42" s="77" t="str">
        <f>IF($A41="Totals"," ",IF(A41=" "," ",IF($A41='Compound Inv.'!$G$4,"Totals",$A41+1)))</f>
        <v xml:space="preserve"> </v>
      </c>
      <c r="B42" s="93" t="str">
        <f t="shared" si="0"/>
        <v xml:space="preserve"> </v>
      </c>
      <c r="C42" s="93" t="str">
        <f>IF($A42="Totals",SUM(C$14:C41),IF($A42=" "," ",$E$4))</f>
        <v xml:space="preserve"> </v>
      </c>
      <c r="D42" s="94" t="str">
        <f>IF($A42="Totals",SUM(D$14:D41),IF($A42=" "," ",$D41))</f>
        <v xml:space="preserve"> </v>
      </c>
      <c r="E42" s="94" t="str">
        <f>IF($A42="Totals",SUM(E$14:E41),IF($A42=" "," ",$E41))</f>
        <v xml:space="preserve"> </v>
      </c>
      <c r="F42" s="94" t="str">
        <f>IF($A42="Totals",SUM(F$14:F41),IF($A42=" "," ",($B42+$C42)*($G$8/100)))</f>
        <v xml:space="preserve"> </v>
      </c>
      <c r="G42" s="95" t="str">
        <f>IF($A42="Totals",SUM(G$14:G41),IF($A42=" "," ",D42*($C$11/100)))</f>
        <v xml:space="preserve"> </v>
      </c>
      <c r="H42" s="95" t="str">
        <f>IF($A42="Totals",SUM(H$14:H41),IF($A42=" "," ",E42*($E$11/100)))</f>
        <v xml:space="preserve"> </v>
      </c>
      <c r="I42" s="95" t="str">
        <f>IF($A42="Totals",SUM(I$14:I41),IF($A42=" "," ",SUM(G42:H42)))</f>
        <v xml:space="preserve"> </v>
      </c>
      <c r="J42" s="95" t="str">
        <f>IF($A42="Totals",SUM(J$14:J41),IF($A42=" "," ",FV($G$11/100,$G$4-A42,0,-I42)))</f>
        <v xml:space="preserve"> </v>
      </c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  <c r="AP42" s="78"/>
      <c r="AQ42" s="78"/>
      <c r="AR42" s="78"/>
      <c r="AS42" s="78"/>
      <c r="AT42" s="78"/>
      <c r="AU42" s="78"/>
      <c r="AV42" s="78"/>
      <c r="AW42" s="78"/>
      <c r="AX42" s="78"/>
      <c r="AY42" s="78"/>
      <c r="AZ42" s="78"/>
      <c r="BA42" s="78"/>
      <c r="BB42" s="78"/>
      <c r="BC42" s="78"/>
      <c r="BD42" s="78"/>
      <c r="BE42" s="78"/>
      <c r="BF42" s="78"/>
      <c r="BG42" s="78"/>
      <c r="BH42" s="78"/>
      <c r="BI42" s="78"/>
      <c r="BJ42" s="78"/>
      <c r="BK42" s="78"/>
      <c r="BL42" s="78"/>
      <c r="BM42" s="78"/>
      <c r="BN42" s="78"/>
      <c r="BO42" s="78"/>
      <c r="BP42" s="78"/>
      <c r="BQ42" s="78"/>
      <c r="BR42" s="78"/>
      <c r="BS42" s="78"/>
      <c r="BT42" s="78"/>
      <c r="BU42" s="78"/>
      <c r="BV42" s="78"/>
      <c r="BW42" s="78"/>
      <c r="BX42" s="78"/>
      <c r="BY42" s="78"/>
      <c r="BZ42" s="78"/>
      <c r="CA42" s="78"/>
      <c r="CB42" s="78"/>
      <c r="CC42" s="78"/>
      <c r="CD42" s="78"/>
      <c r="CE42" s="78"/>
      <c r="CF42" s="78"/>
      <c r="CG42" s="78"/>
      <c r="CH42" s="78"/>
      <c r="CI42" s="78"/>
      <c r="CJ42" s="78"/>
      <c r="CK42" s="78"/>
      <c r="CL42" s="78"/>
      <c r="CM42" s="78"/>
      <c r="CN42" s="78"/>
      <c r="CO42" s="78"/>
      <c r="CP42" s="78"/>
      <c r="CQ42" s="78"/>
      <c r="CR42" s="78"/>
      <c r="CS42" s="78"/>
      <c r="CT42" s="78"/>
      <c r="CU42" s="78"/>
      <c r="CV42" s="78"/>
      <c r="CW42" s="78"/>
      <c r="CX42" s="78"/>
      <c r="CY42" s="78"/>
      <c r="CZ42" s="78"/>
      <c r="DA42" s="78"/>
      <c r="DB42" s="78"/>
      <c r="DC42" s="78"/>
      <c r="DD42" s="78"/>
      <c r="DE42" s="78"/>
      <c r="DF42" s="78"/>
      <c r="DG42" s="78"/>
      <c r="DH42" s="78"/>
      <c r="DI42" s="78"/>
      <c r="DJ42" s="78"/>
      <c r="DK42" s="78"/>
      <c r="DL42" s="78"/>
      <c r="DM42" s="78"/>
      <c r="DN42" s="78"/>
      <c r="DO42" s="78"/>
      <c r="DP42" s="78"/>
      <c r="DQ42" s="78"/>
      <c r="DR42" s="78"/>
      <c r="DS42" s="78"/>
      <c r="DT42" s="78"/>
      <c r="DU42" s="78"/>
      <c r="DV42" s="78"/>
      <c r="DW42" s="78"/>
      <c r="DX42" s="78"/>
      <c r="DY42" s="78"/>
      <c r="DZ42" s="78"/>
      <c r="EA42" s="78"/>
      <c r="EB42" s="78"/>
      <c r="EC42" s="78"/>
      <c r="ED42" s="78"/>
      <c r="EE42" s="78"/>
      <c r="EF42" s="78"/>
      <c r="EG42" s="78"/>
      <c r="EH42" s="78"/>
      <c r="EI42" s="78"/>
      <c r="EJ42" s="78"/>
      <c r="EK42" s="78"/>
      <c r="EL42" s="78"/>
      <c r="EM42" s="78"/>
      <c r="EN42" s="78"/>
      <c r="EO42" s="78"/>
      <c r="EP42" s="78"/>
      <c r="EQ42" s="78"/>
      <c r="ER42" s="78"/>
      <c r="ES42" s="78"/>
      <c r="ET42" s="78"/>
      <c r="EU42" s="78"/>
      <c r="EV42" s="78"/>
      <c r="EW42" s="78"/>
      <c r="EX42" s="78"/>
      <c r="EY42" s="78"/>
      <c r="EZ42" s="78"/>
      <c r="FA42" s="78"/>
      <c r="FB42" s="78"/>
      <c r="FC42" s="78"/>
      <c r="FD42" s="78"/>
      <c r="FE42" s="78"/>
      <c r="FF42" s="78"/>
      <c r="FG42" s="78"/>
      <c r="FH42" s="78"/>
      <c r="FI42" s="78"/>
      <c r="FJ42" s="78"/>
      <c r="FK42" s="78"/>
      <c r="FL42" s="78"/>
      <c r="FM42" s="78"/>
      <c r="FN42" s="78"/>
      <c r="FO42" s="78"/>
      <c r="FP42" s="78"/>
      <c r="FQ42" s="78"/>
      <c r="FR42" s="78"/>
      <c r="FS42" s="78"/>
      <c r="FT42" s="78"/>
      <c r="FU42" s="78"/>
      <c r="FV42" s="78"/>
      <c r="FW42" s="78"/>
      <c r="FX42" s="78"/>
      <c r="FY42" s="78"/>
      <c r="FZ42" s="78"/>
      <c r="GA42" s="78"/>
      <c r="GB42" s="78"/>
      <c r="GC42" s="78"/>
      <c r="GD42" s="78"/>
      <c r="GE42" s="78"/>
      <c r="GF42" s="78"/>
      <c r="GG42" s="78"/>
      <c r="GH42" s="78"/>
      <c r="GI42" s="78"/>
      <c r="GJ42" s="78"/>
      <c r="GK42" s="78"/>
      <c r="GL42" s="78"/>
      <c r="GM42" s="78"/>
      <c r="GN42" s="78"/>
      <c r="GO42" s="78"/>
      <c r="GP42" s="78"/>
      <c r="GQ42" s="78"/>
      <c r="GR42" s="78"/>
      <c r="GS42" s="78"/>
      <c r="GT42" s="78"/>
      <c r="GU42" s="78"/>
      <c r="GV42" s="78"/>
      <c r="GW42" s="78"/>
      <c r="GX42" s="78"/>
      <c r="GY42" s="78"/>
      <c r="GZ42" s="78"/>
      <c r="HA42" s="78"/>
      <c r="HB42" s="78"/>
      <c r="HC42" s="78"/>
      <c r="HD42" s="78"/>
      <c r="HE42" s="78"/>
      <c r="HF42" s="78"/>
      <c r="HG42" s="78"/>
      <c r="HH42" s="78"/>
      <c r="HI42" s="78"/>
      <c r="HJ42" s="78"/>
      <c r="HK42" s="78"/>
      <c r="HL42" s="78"/>
      <c r="HM42" s="78"/>
      <c r="HN42" s="78"/>
      <c r="HO42" s="78"/>
      <c r="HP42" s="78"/>
      <c r="HQ42" s="78"/>
      <c r="HR42" s="78"/>
      <c r="HS42" s="78"/>
      <c r="HT42" s="78"/>
      <c r="HU42" s="78"/>
      <c r="HV42" s="78"/>
      <c r="HW42" s="78"/>
      <c r="HX42" s="78"/>
      <c r="HY42" s="78"/>
      <c r="HZ42" s="78"/>
      <c r="IA42" s="78"/>
      <c r="IB42" s="78"/>
      <c r="IC42" s="78"/>
      <c r="ID42" s="78"/>
      <c r="IE42" s="78"/>
      <c r="IF42" s="78"/>
      <c r="IG42" s="78"/>
      <c r="IH42" s="78"/>
      <c r="II42" s="78"/>
      <c r="IJ42" s="78"/>
      <c r="IK42" s="78"/>
      <c r="IL42" s="78"/>
      <c r="IM42" s="78"/>
      <c r="IN42" s="78"/>
      <c r="IO42" s="78"/>
      <c r="IP42" s="78"/>
      <c r="IQ42" s="78"/>
      <c r="IR42" s="78"/>
      <c r="IS42" s="78"/>
      <c r="IT42" s="78"/>
      <c r="IU42" s="78"/>
      <c r="IV42" s="78"/>
    </row>
    <row r="43" spans="1:256">
      <c r="A43" s="77" t="str">
        <f>IF($A42="Totals"," ",IF(A42=" "," ",IF($A42='Compound Inv.'!$G$4,"Totals",$A42+1)))</f>
        <v xml:space="preserve"> </v>
      </c>
      <c r="B43" s="93" t="str">
        <f t="shared" si="0"/>
        <v xml:space="preserve"> </v>
      </c>
      <c r="C43" s="93" t="str">
        <f>IF($A43="Totals",SUM(C$14:C42),IF($A43=" "," ",$E$4))</f>
        <v xml:space="preserve"> </v>
      </c>
      <c r="D43" s="94" t="str">
        <f>IF($A43="Totals",SUM(D$14:D42),IF($A43=" "," ",$D42))</f>
        <v xml:space="preserve"> </v>
      </c>
      <c r="E43" s="94" t="str">
        <f>IF($A43="Totals",SUM(E$14:E42),IF($A43=" "," ",$E42))</f>
        <v xml:space="preserve"> </v>
      </c>
      <c r="F43" s="94" t="str">
        <f>IF($A43="Totals",SUM(F$14:F42),IF($A43=" "," ",($B43+$C43)*($G$8/100)))</f>
        <v xml:space="preserve"> </v>
      </c>
      <c r="G43" s="95" t="str">
        <f>IF($A43="Totals",SUM(G$14:G42),IF($A43=" "," ",D43*($C$11/100)))</f>
        <v xml:space="preserve"> </v>
      </c>
      <c r="H43" s="95" t="str">
        <f>IF($A43="Totals",SUM(H$14:H42),IF($A43=" "," ",E43*($E$11/100)))</f>
        <v xml:space="preserve"> </v>
      </c>
      <c r="I43" s="95" t="str">
        <f>IF($A43="Totals",SUM(I$14:I42),IF($A43=" "," ",SUM(G43:H43)))</f>
        <v xml:space="preserve"> </v>
      </c>
      <c r="J43" s="95" t="str">
        <f>IF($A43="Totals",SUM(J$14:J42),IF($A43=" "," ",FV($G$11/100,$G$4-A43,0,-I43)))</f>
        <v xml:space="preserve"> </v>
      </c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8"/>
      <c r="BM43" s="78"/>
      <c r="BN43" s="78"/>
      <c r="BO43" s="78"/>
      <c r="BP43" s="78"/>
      <c r="BQ43" s="78"/>
      <c r="BR43" s="78"/>
      <c r="BS43" s="78"/>
      <c r="BT43" s="78"/>
      <c r="BU43" s="78"/>
      <c r="BV43" s="78"/>
      <c r="BW43" s="78"/>
      <c r="BX43" s="78"/>
      <c r="BY43" s="78"/>
      <c r="BZ43" s="78"/>
      <c r="CA43" s="78"/>
      <c r="CB43" s="78"/>
      <c r="CC43" s="78"/>
      <c r="CD43" s="78"/>
      <c r="CE43" s="78"/>
      <c r="CF43" s="78"/>
      <c r="CG43" s="78"/>
      <c r="CH43" s="78"/>
      <c r="CI43" s="78"/>
      <c r="CJ43" s="78"/>
      <c r="CK43" s="78"/>
      <c r="CL43" s="78"/>
      <c r="CM43" s="78"/>
      <c r="CN43" s="78"/>
      <c r="CO43" s="78"/>
      <c r="CP43" s="78"/>
      <c r="CQ43" s="78"/>
      <c r="CR43" s="78"/>
      <c r="CS43" s="78"/>
      <c r="CT43" s="78"/>
      <c r="CU43" s="78"/>
      <c r="CV43" s="78"/>
      <c r="CW43" s="78"/>
      <c r="CX43" s="78"/>
      <c r="CY43" s="78"/>
      <c r="CZ43" s="78"/>
      <c r="DA43" s="78"/>
      <c r="DB43" s="78"/>
      <c r="DC43" s="78"/>
      <c r="DD43" s="78"/>
      <c r="DE43" s="78"/>
      <c r="DF43" s="78"/>
      <c r="DG43" s="78"/>
      <c r="DH43" s="78"/>
      <c r="DI43" s="78"/>
      <c r="DJ43" s="78"/>
      <c r="DK43" s="78"/>
      <c r="DL43" s="78"/>
      <c r="DM43" s="78"/>
      <c r="DN43" s="78"/>
      <c r="DO43" s="78"/>
      <c r="DP43" s="78"/>
      <c r="DQ43" s="78"/>
      <c r="DR43" s="78"/>
      <c r="DS43" s="78"/>
      <c r="DT43" s="78"/>
      <c r="DU43" s="78"/>
      <c r="DV43" s="78"/>
      <c r="DW43" s="78"/>
      <c r="DX43" s="78"/>
      <c r="DY43" s="78"/>
      <c r="DZ43" s="78"/>
      <c r="EA43" s="78"/>
      <c r="EB43" s="78"/>
      <c r="EC43" s="78"/>
      <c r="ED43" s="78"/>
      <c r="EE43" s="78"/>
      <c r="EF43" s="78"/>
      <c r="EG43" s="78"/>
      <c r="EH43" s="78"/>
      <c r="EI43" s="78"/>
      <c r="EJ43" s="78"/>
      <c r="EK43" s="78"/>
      <c r="EL43" s="78"/>
      <c r="EM43" s="78"/>
      <c r="EN43" s="78"/>
      <c r="EO43" s="78"/>
      <c r="EP43" s="78"/>
      <c r="EQ43" s="78"/>
      <c r="ER43" s="78"/>
      <c r="ES43" s="78"/>
      <c r="ET43" s="78"/>
      <c r="EU43" s="78"/>
      <c r="EV43" s="78"/>
      <c r="EW43" s="78"/>
      <c r="EX43" s="78"/>
      <c r="EY43" s="78"/>
      <c r="EZ43" s="78"/>
      <c r="FA43" s="78"/>
      <c r="FB43" s="78"/>
      <c r="FC43" s="78"/>
      <c r="FD43" s="78"/>
      <c r="FE43" s="78"/>
      <c r="FF43" s="78"/>
      <c r="FG43" s="78"/>
      <c r="FH43" s="78"/>
      <c r="FI43" s="78"/>
      <c r="FJ43" s="78"/>
      <c r="FK43" s="78"/>
      <c r="FL43" s="78"/>
      <c r="FM43" s="78"/>
      <c r="FN43" s="78"/>
      <c r="FO43" s="78"/>
      <c r="FP43" s="78"/>
      <c r="FQ43" s="78"/>
      <c r="FR43" s="78"/>
      <c r="FS43" s="78"/>
      <c r="FT43" s="78"/>
      <c r="FU43" s="78"/>
      <c r="FV43" s="78"/>
      <c r="FW43" s="78"/>
      <c r="FX43" s="78"/>
      <c r="FY43" s="78"/>
      <c r="FZ43" s="78"/>
      <c r="GA43" s="78"/>
      <c r="GB43" s="78"/>
      <c r="GC43" s="78"/>
      <c r="GD43" s="78"/>
      <c r="GE43" s="78"/>
      <c r="GF43" s="78"/>
      <c r="GG43" s="78"/>
      <c r="GH43" s="78"/>
      <c r="GI43" s="78"/>
      <c r="GJ43" s="78"/>
      <c r="GK43" s="78"/>
      <c r="GL43" s="78"/>
      <c r="GM43" s="78"/>
      <c r="GN43" s="78"/>
      <c r="GO43" s="78"/>
      <c r="GP43" s="78"/>
      <c r="GQ43" s="78"/>
      <c r="GR43" s="78"/>
      <c r="GS43" s="78"/>
      <c r="GT43" s="78"/>
      <c r="GU43" s="78"/>
      <c r="GV43" s="78"/>
      <c r="GW43" s="78"/>
      <c r="GX43" s="78"/>
      <c r="GY43" s="78"/>
      <c r="GZ43" s="78"/>
      <c r="HA43" s="78"/>
      <c r="HB43" s="78"/>
      <c r="HC43" s="78"/>
      <c r="HD43" s="78"/>
      <c r="HE43" s="78"/>
      <c r="HF43" s="78"/>
      <c r="HG43" s="78"/>
      <c r="HH43" s="78"/>
      <c r="HI43" s="78"/>
      <c r="HJ43" s="78"/>
      <c r="HK43" s="78"/>
      <c r="HL43" s="78"/>
      <c r="HM43" s="78"/>
      <c r="HN43" s="78"/>
      <c r="HO43" s="78"/>
      <c r="HP43" s="78"/>
      <c r="HQ43" s="78"/>
      <c r="HR43" s="78"/>
      <c r="HS43" s="78"/>
      <c r="HT43" s="78"/>
      <c r="HU43" s="78"/>
      <c r="HV43" s="78"/>
      <c r="HW43" s="78"/>
      <c r="HX43" s="78"/>
      <c r="HY43" s="78"/>
      <c r="HZ43" s="78"/>
      <c r="IA43" s="78"/>
      <c r="IB43" s="78"/>
      <c r="IC43" s="78"/>
      <c r="ID43" s="78"/>
      <c r="IE43" s="78"/>
      <c r="IF43" s="78"/>
      <c r="IG43" s="78"/>
      <c r="IH43" s="78"/>
      <c r="II43" s="78"/>
      <c r="IJ43" s="78"/>
      <c r="IK43" s="78"/>
      <c r="IL43" s="78"/>
      <c r="IM43" s="78"/>
      <c r="IN43" s="78"/>
      <c r="IO43" s="78"/>
      <c r="IP43" s="78"/>
      <c r="IQ43" s="78"/>
      <c r="IR43" s="78"/>
      <c r="IS43" s="78"/>
      <c r="IT43" s="78"/>
      <c r="IU43" s="78"/>
      <c r="IV43" s="78"/>
    </row>
    <row r="44" spans="1:256">
      <c r="A44" s="77" t="str">
        <f>IF($A43="Totals"," ",IF(A43=" "," ",IF($A43='Compound Inv.'!$G$4,"Totals",$A43+1)))</f>
        <v xml:space="preserve"> </v>
      </c>
      <c r="B44" s="93" t="str">
        <f t="shared" si="0"/>
        <v xml:space="preserve"> </v>
      </c>
      <c r="C44" s="93" t="str">
        <f>IF($A44="Totals",SUM(C$14:C43),IF($A44=" "," ",$E$4))</f>
        <v xml:space="preserve"> </v>
      </c>
      <c r="D44" s="94" t="str">
        <f>IF($A44="Totals",SUM(D$14:D43),IF($A44=" "," ",$D43))</f>
        <v xml:space="preserve"> </v>
      </c>
      <c r="E44" s="94" t="str">
        <f>IF($A44="Totals",SUM(E$14:E43),IF($A44=" "," ",$E43))</f>
        <v xml:space="preserve"> </v>
      </c>
      <c r="F44" s="94" t="str">
        <f>IF($A44="Totals",SUM(F$14:F43),IF($A44=" "," ",($B44+$C44)*($G$8/100)))</f>
        <v xml:space="preserve"> </v>
      </c>
      <c r="G44" s="95" t="str">
        <f>IF($A44="Totals",SUM(G$14:G43),IF($A44=" "," ",D44*($C$11/100)))</f>
        <v xml:space="preserve"> </v>
      </c>
      <c r="H44" s="95" t="str">
        <f>IF($A44="Totals",SUM(H$14:H43),IF($A44=" "," ",E44*($E$11/100)))</f>
        <v xml:space="preserve"> </v>
      </c>
      <c r="I44" s="95" t="str">
        <f>IF($A44="Totals",SUM(I$14:I43),IF($A44=" "," ",SUM(G44:H44)))</f>
        <v xml:space="preserve"> </v>
      </c>
      <c r="J44" s="95" t="str">
        <f>IF($A44="Totals",SUM(J$14:J43),IF($A44=" "," ",FV($G$11/100,$G$4-A44,0,-I44)))</f>
        <v xml:space="preserve"> </v>
      </c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78"/>
      <c r="BD44" s="78"/>
      <c r="BE44" s="78"/>
      <c r="BF44" s="78"/>
      <c r="BG44" s="78"/>
      <c r="BH44" s="78"/>
      <c r="BI44" s="78"/>
      <c r="BJ44" s="78"/>
      <c r="BK44" s="78"/>
      <c r="BL44" s="78"/>
      <c r="BM44" s="78"/>
      <c r="BN44" s="78"/>
      <c r="BO44" s="78"/>
      <c r="BP44" s="78"/>
      <c r="BQ44" s="78"/>
      <c r="BR44" s="78"/>
      <c r="BS44" s="78"/>
      <c r="BT44" s="78"/>
      <c r="BU44" s="78"/>
      <c r="BV44" s="78"/>
      <c r="BW44" s="78"/>
      <c r="BX44" s="78"/>
      <c r="BY44" s="78"/>
      <c r="BZ44" s="78"/>
      <c r="CA44" s="78"/>
      <c r="CB44" s="78"/>
      <c r="CC44" s="78"/>
      <c r="CD44" s="78"/>
      <c r="CE44" s="78"/>
      <c r="CF44" s="78"/>
      <c r="CG44" s="78"/>
      <c r="CH44" s="78"/>
      <c r="CI44" s="78"/>
      <c r="CJ44" s="78"/>
      <c r="CK44" s="78"/>
      <c r="CL44" s="78"/>
      <c r="CM44" s="78"/>
      <c r="CN44" s="78"/>
      <c r="CO44" s="78"/>
      <c r="CP44" s="78"/>
      <c r="CQ44" s="78"/>
      <c r="CR44" s="78"/>
      <c r="CS44" s="78"/>
      <c r="CT44" s="78"/>
      <c r="CU44" s="78"/>
      <c r="CV44" s="78"/>
      <c r="CW44" s="78"/>
      <c r="CX44" s="78"/>
      <c r="CY44" s="78"/>
      <c r="CZ44" s="78"/>
      <c r="DA44" s="78"/>
      <c r="DB44" s="78"/>
      <c r="DC44" s="78"/>
      <c r="DD44" s="78"/>
      <c r="DE44" s="78"/>
      <c r="DF44" s="78"/>
      <c r="DG44" s="78"/>
      <c r="DH44" s="78"/>
      <c r="DI44" s="78"/>
      <c r="DJ44" s="78"/>
      <c r="DK44" s="78"/>
      <c r="DL44" s="78"/>
      <c r="DM44" s="78"/>
      <c r="DN44" s="78"/>
      <c r="DO44" s="78"/>
      <c r="DP44" s="78"/>
      <c r="DQ44" s="78"/>
      <c r="DR44" s="78"/>
      <c r="DS44" s="78"/>
      <c r="DT44" s="78"/>
      <c r="DU44" s="78"/>
      <c r="DV44" s="78"/>
      <c r="DW44" s="78"/>
      <c r="DX44" s="78"/>
      <c r="DY44" s="78"/>
      <c r="DZ44" s="78"/>
      <c r="EA44" s="78"/>
      <c r="EB44" s="78"/>
      <c r="EC44" s="78"/>
      <c r="ED44" s="78"/>
      <c r="EE44" s="78"/>
      <c r="EF44" s="78"/>
      <c r="EG44" s="78"/>
      <c r="EH44" s="78"/>
      <c r="EI44" s="78"/>
      <c r="EJ44" s="78"/>
      <c r="EK44" s="78"/>
      <c r="EL44" s="78"/>
      <c r="EM44" s="78"/>
      <c r="EN44" s="78"/>
      <c r="EO44" s="78"/>
      <c r="EP44" s="78"/>
      <c r="EQ44" s="78"/>
      <c r="ER44" s="78"/>
      <c r="ES44" s="78"/>
      <c r="ET44" s="78"/>
      <c r="EU44" s="78"/>
      <c r="EV44" s="78"/>
      <c r="EW44" s="78"/>
      <c r="EX44" s="78"/>
      <c r="EY44" s="78"/>
      <c r="EZ44" s="78"/>
      <c r="FA44" s="78"/>
      <c r="FB44" s="78"/>
      <c r="FC44" s="78"/>
      <c r="FD44" s="78"/>
      <c r="FE44" s="78"/>
      <c r="FF44" s="78"/>
      <c r="FG44" s="78"/>
      <c r="FH44" s="78"/>
      <c r="FI44" s="78"/>
      <c r="FJ44" s="78"/>
      <c r="FK44" s="78"/>
      <c r="FL44" s="78"/>
      <c r="FM44" s="78"/>
      <c r="FN44" s="78"/>
      <c r="FO44" s="78"/>
      <c r="FP44" s="78"/>
      <c r="FQ44" s="78"/>
      <c r="FR44" s="78"/>
      <c r="FS44" s="78"/>
      <c r="FT44" s="78"/>
      <c r="FU44" s="78"/>
      <c r="FV44" s="78"/>
      <c r="FW44" s="78"/>
      <c r="FX44" s="78"/>
      <c r="FY44" s="78"/>
      <c r="FZ44" s="78"/>
      <c r="GA44" s="78"/>
      <c r="GB44" s="78"/>
      <c r="GC44" s="78"/>
      <c r="GD44" s="78"/>
      <c r="GE44" s="78"/>
      <c r="GF44" s="78"/>
      <c r="GG44" s="78"/>
      <c r="GH44" s="78"/>
      <c r="GI44" s="78"/>
      <c r="GJ44" s="78"/>
      <c r="GK44" s="78"/>
      <c r="GL44" s="78"/>
      <c r="GM44" s="78"/>
      <c r="GN44" s="78"/>
      <c r="GO44" s="78"/>
      <c r="GP44" s="78"/>
      <c r="GQ44" s="78"/>
      <c r="GR44" s="78"/>
      <c r="GS44" s="78"/>
      <c r="GT44" s="78"/>
      <c r="GU44" s="78"/>
      <c r="GV44" s="78"/>
      <c r="GW44" s="78"/>
      <c r="GX44" s="78"/>
      <c r="GY44" s="78"/>
      <c r="GZ44" s="78"/>
      <c r="HA44" s="78"/>
      <c r="HB44" s="78"/>
      <c r="HC44" s="78"/>
      <c r="HD44" s="78"/>
      <c r="HE44" s="78"/>
      <c r="HF44" s="78"/>
      <c r="HG44" s="78"/>
      <c r="HH44" s="78"/>
      <c r="HI44" s="78"/>
      <c r="HJ44" s="78"/>
      <c r="HK44" s="78"/>
      <c r="HL44" s="78"/>
      <c r="HM44" s="78"/>
      <c r="HN44" s="78"/>
      <c r="HO44" s="78"/>
      <c r="HP44" s="78"/>
      <c r="HQ44" s="78"/>
      <c r="HR44" s="78"/>
      <c r="HS44" s="78"/>
      <c r="HT44" s="78"/>
      <c r="HU44" s="78"/>
      <c r="HV44" s="78"/>
      <c r="HW44" s="78"/>
      <c r="HX44" s="78"/>
      <c r="HY44" s="78"/>
      <c r="HZ44" s="78"/>
      <c r="IA44" s="78"/>
      <c r="IB44" s="78"/>
      <c r="IC44" s="78"/>
      <c r="ID44" s="78"/>
      <c r="IE44" s="78"/>
      <c r="IF44" s="78"/>
      <c r="IG44" s="78"/>
      <c r="IH44" s="78"/>
      <c r="II44" s="78"/>
      <c r="IJ44" s="78"/>
      <c r="IK44" s="78"/>
      <c r="IL44" s="78"/>
      <c r="IM44" s="78"/>
      <c r="IN44" s="78"/>
      <c r="IO44" s="78"/>
      <c r="IP44" s="78"/>
      <c r="IQ44" s="78"/>
      <c r="IR44" s="78"/>
      <c r="IS44" s="78"/>
      <c r="IT44" s="78"/>
      <c r="IU44" s="78"/>
      <c r="IV44" s="78"/>
    </row>
    <row r="45" spans="1:256">
      <c r="A45" s="77" t="str">
        <f>IF($A44="Totals"," ",IF(A44=" "," ",IF($A44='Compound Inv.'!$G$4,"Totals",$A44+1)))</f>
        <v xml:space="preserve"> </v>
      </c>
      <c r="B45" s="93" t="str">
        <f t="shared" si="0"/>
        <v xml:space="preserve"> </v>
      </c>
      <c r="C45" s="93" t="str">
        <f>IF($A45="Totals",SUM(C$14:C44),IF($A45=" "," ",$E$4))</f>
        <v xml:space="preserve"> </v>
      </c>
      <c r="D45" s="94" t="str">
        <f>IF($A45="Totals",SUM(D$14:D44),IF($A45=" "," ",$D44))</f>
        <v xml:space="preserve"> </v>
      </c>
      <c r="E45" s="94" t="str">
        <f>IF($A45="Totals",SUM(E$14:E44),IF($A45=" "," ",$E44))</f>
        <v xml:space="preserve"> </v>
      </c>
      <c r="F45" s="94" t="str">
        <f>IF($A45="Totals",SUM(F$14:F44),IF($A45=" "," ",($B45+$C45)*($G$8/100)))</f>
        <v xml:space="preserve"> </v>
      </c>
      <c r="G45" s="95" t="str">
        <f>IF($A45="Totals",SUM(G$14:G44),IF($A45=" "," ",D45*($C$11/100)))</f>
        <v xml:space="preserve"> </v>
      </c>
      <c r="H45" s="95" t="str">
        <f>IF($A45="Totals",SUM(H$14:H44),IF($A45=" "," ",E45*($E$11/100)))</f>
        <v xml:space="preserve"> </v>
      </c>
      <c r="I45" s="95" t="str">
        <f>IF($A45="Totals",SUM(I$14:I44),IF($A45=" "," ",SUM(G45:H45)))</f>
        <v xml:space="preserve"> </v>
      </c>
      <c r="J45" s="95" t="str">
        <f>IF($A45="Totals",SUM(J$14:J44),IF($A45=" "," ",FV($G$11/100,$G$4-A45,0,-I45)))</f>
        <v xml:space="preserve"> </v>
      </c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78"/>
      <c r="AS45" s="78"/>
      <c r="AT45" s="78"/>
      <c r="AU45" s="78"/>
      <c r="AV45" s="78"/>
      <c r="AW45" s="78"/>
      <c r="AX45" s="78"/>
      <c r="AY45" s="78"/>
      <c r="AZ45" s="78"/>
      <c r="BA45" s="78"/>
      <c r="BB45" s="78"/>
      <c r="BC45" s="78"/>
      <c r="BD45" s="78"/>
      <c r="BE45" s="78"/>
      <c r="BF45" s="78"/>
      <c r="BG45" s="78"/>
      <c r="BH45" s="78"/>
      <c r="BI45" s="78"/>
      <c r="BJ45" s="78"/>
      <c r="BK45" s="78"/>
      <c r="BL45" s="78"/>
      <c r="BM45" s="78"/>
      <c r="BN45" s="78"/>
      <c r="BO45" s="78"/>
      <c r="BP45" s="78"/>
      <c r="BQ45" s="78"/>
      <c r="BR45" s="78"/>
      <c r="BS45" s="78"/>
      <c r="BT45" s="78"/>
      <c r="BU45" s="78"/>
      <c r="BV45" s="78"/>
      <c r="BW45" s="78"/>
      <c r="BX45" s="78"/>
      <c r="BY45" s="78"/>
      <c r="BZ45" s="78"/>
      <c r="CA45" s="78"/>
      <c r="CB45" s="78"/>
      <c r="CC45" s="78"/>
      <c r="CD45" s="78"/>
      <c r="CE45" s="78"/>
      <c r="CF45" s="78"/>
      <c r="CG45" s="78"/>
      <c r="CH45" s="78"/>
      <c r="CI45" s="78"/>
      <c r="CJ45" s="78"/>
      <c r="CK45" s="78"/>
      <c r="CL45" s="78"/>
      <c r="CM45" s="78"/>
      <c r="CN45" s="78"/>
      <c r="CO45" s="78"/>
      <c r="CP45" s="78"/>
      <c r="CQ45" s="78"/>
      <c r="CR45" s="78"/>
      <c r="CS45" s="78"/>
      <c r="CT45" s="78"/>
      <c r="CU45" s="78"/>
      <c r="CV45" s="78"/>
      <c r="CW45" s="78"/>
      <c r="CX45" s="78"/>
      <c r="CY45" s="78"/>
      <c r="CZ45" s="78"/>
      <c r="DA45" s="78"/>
      <c r="DB45" s="78"/>
      <c r="DC45" s="78"/>
      <c r="DD45" s="78"/>
      <c r="DE45" s="78"/>
      <c r="DF45" s="78"/>
      <c r="DG45" s="78"/>
      <c r="DH45" s="78"/>
      <c r="DI45" s="78"/>
      <c r="DJ45" s="78"/>
      <c r="DK45" s="78"/>
      <c r="DL45" s="78"/>
      <c r="DM45" s="78"/>
      <c r="DN45" s="78"/>
      <c r="DO45" s="78"/>
      <c r="DP45" s="78"/>
      <c r="DQ45" s="78"/>
      <c r="DR45" s="78"/>
      <c r="DS45" s="78"/>
      <c r="DT45" s="78"/>
      <c r="DU45" s="78"/>
      <c r="DV45" s="78"/>
      <c r="DW45" s="78"/>
      <c r="DX45" s="78"/>
      <c r="DY45" s="78"/>
      <c r="DZ45" s="78"/>
      <c r="EA45" s="78"/>
      <c r="EB45" s="78"/>
      <c r="EC45" s="78"/>
      <c r="ED45" s="78"/>
      <c r="EE45" s="78"/>
      <c r="EF45" s="78"/>
      <c r="EG45" s="78"/>
      <c r="EH45" s="78"/>
      <c r="EI45" s="78"/>
      <c r="EJ45" s="78"/>
      <c r="EK45" s="78"/>
      <c r="EL45" s="78"/>
      <c r="EM45" s="78"/>
      <c r="EN45" s="78"/>
      <c r="EO45" s="78"/>
      <c r="EP45" s="78"/>
      <c r="EQ45" s="78"/>
      <c r="ER45" s="78"/>
      <c r="ES45" s="78"/>
      <c r="ET45" s="78"/>
      <c r="EU45" s="78"/>
      <c r="EV45" s="78"/>
      <c r="EW45" s="78"/>
      <c r="EX45" s="78"/>
      <c r="EY45" s="78"/>
      <c r="EZ45" s="78"/>
      <c r="FA45" s="78"/>
      <c r="FB45" s="78"/>
      <c r="FC45" s="78"/>
      <c r="FD45" s="78"/>
      <c r="FE45" s="78"/>
      <c r="FF45" s="78"/>
      <c r="FG45" s="78"/>
      <c r="FH45" s="78"/>
      <c r="FI45" s="78"/>
      <c r="FJ45" s="78"/>
      <c r="FK45" s="78"/>
      <c r="FL45" s="78"/>
      <c r="FM45" s="78"/>
      <c r="FN45" s="78"/>
      <c r="FO45" s="78"/>
      <c r="FP45" s="78"/>
      <c r="FQ45" s="78"/>
      <c r="FR45" s="78"/>
      <c r="FS45" s="78"/>
      <c r="FT45" s="78"/>
      <c r="FU45" s="78"/>
      <c r="FV45" s="78"/>
      <c r="FW45" s="78"/>
      <c r="FX45" s="78"/>
      <c r="FY45" s="78"/>
      <c r="FZ45" s="78"/>
      <c r="GA45" s="78"/>
      <c r="GB45" s="78"/>
      <c r="GC45" s="78"/>
      <c r="GD45" s="78"/>
      <c r="GE45" s="78"/>
      <c r="GF45" s="78"/>
      <c r="GG45" s="78"/>
      <c r="GH45" s="78"/>
      <c r="GI45" s="78"/>
      <c r="GJ45" s="78"/>
      <c r="GK45" s="78"/>
      <c r="GL45" s="78"/>
      <c r="GM45" s="78"/>
      <c r="GN45" s="78"/>
      <c r="GO45" s="78"/>
      <c r="GP45" s="78"/>
      <c r="GQ45" s="78"/>
      <c r="GR45" s="78"/>
      <c r="GS45" s="78"/>
      <c r="GT45" s="78"/>
      <c r="GU45" s="78"/>
      <c r="GV45" s="78"/>
      <c r="GW45" s="78"/>
      <c r="GX45" s="78"/>
      <c r="GY45" s="78"/>
      <c r="GZ45" s="78"/>
      <c r="HA45" s="78"/>
      <c r="HB45" s="78"/>
      <c r="HC45" s="78"/>
      <c r="HD45" s="78"/>
      <c r="HE45" s="78"/>
      <c r="HF45" s="78"/>
      <c r="HG45" s="78"/>
      <c r="HH45" s="78"/>
      <c r="HI45" s="78"/>
      <c r="HJ45" s="78"/>
      <c r="HK45" s="78"/>
      <c r="HL45" s="78"/>
      <c r="HM45" s="78"/>
      <c r="HN45" s="78"/>
      <c r="HO45" s="78"/>
      <c r="HP45" s="78"/>
      <c r="HQ45" s="78"/>
      <c r="HR45" s="78"/>
      <c r="HS45" s="78"/>
      <c r="HT45" s="78"/>
      <c r="HU45" s="78"/>
      <c r="HV45" s="78"/>
      <c r="HW45" s="78"/>
      <c r="HX45" s="78"/>
      <c r="HY45" s="78"/>
      <c r="HZ45" s="78"/>
      <c r="IA45" s="78"/>
      <c r="IB45" s="78"/>
      <c r="IC45" s="78"/>
      <c r="ID45" s="78"/>
      <c r="IE45" s="78"/>
      <c r="IF45" s="78"/>
      <c r="IG45" s="78"/>
      <c r="IH45" s="78"/>
      <c r="II45" s="78"/>
      <c r="IJ45" s="78"/>
      <c r="IK45" s="78"/>
      <c r="IL45" s="78"/>
      <c r="IM45" s="78"/>
      <c r="IN45" s="78"/>
      <c r="IO45" s="78"/>
      <c r="IP45" s="78"/>
      <c r="IQ45" s="78"/>
      <c r="IR45" s="78"/>
      <c r="IS45" s="78"/>
      <c r="IT45" s="78"/>
      <c r="IU45" s="78"/>
      <c r="IV45" s="78"/>
    </row>
    <row r="46" spans="1:256">
      <c r="A46" s="77" t="str">
        <f>IF($A45="Totals"," ",IF(A45=" "," ",IF($A45='Compound Inv.'!$G$4,"Totals",$A45+1)))</f>
        <v xml:space="preserve"> </v>
      </c>
      <c r="B46" s="93" t="str">
        <f t="shared" si="0"/>
        <v xml:space="preserve"> </v>
      </c>
      <c r="C46" s="93" t="str">
        <f>IF($A46="Totals",SUM(C$14:C45),IF($A46=" "," ",$E$4))</f>
        <v xml:space="preserve"> </v>
      </c>
      <c r="D46" s="94" t="str">
        <f>IF($A46="Totals",SUM(D$14:D45),IF($A46=" "," ",$D45))</f>
        <v xml:space="preserve"> </v>
      </c>
      <c r="E46" s="94" t="str">
        <f>IF($A46="Totals",SUM(E$14:E45),IF($A46=" "," ",$E45))</f>
        <v xml:space="preserve"> </v>
      </c>
      <c r="F46" s="94" t="str">
        <f>IF($A46="Totals",SUM(F$14:F45),IF($A46=" "," ",($B46+$C46)*($G$8/100)))</f>
        <v xml:space="preserve"> </v>
      </c>
      <c r="G46" s="95" t="str">
        <f>IF($A46="Totals",SUM(G$14:G45),IF($A46=" "," ",D46*($C$11/100)))</f>
        <v xml:space="preserve"> </v>
      </c>
      <c r="H46" s="95" t="str">
        <f>IF($A46="Totals",SUM(H$14:H45),IF($A46=" "," ",E46*($E$11/100)))</f>
        <v xml:space="preserve"> </v>
      </c>
      <c r="I46" s="95" t="str">
        <f>IF($A46="Totals",SUM(I$14:I45),IF($A46=" "," ",SUM(G46:H46)))</f>
        <v xml:space="preserve"> </v>
      </c>
      <c r="J46" s="95" t="str">
        <f>IF($A46="Totals",SUM(J$14:J45),IF($A46=" "," ",FV($G$11/100,$G$4-A46,0,-I46)))</f>
        <v xml:space="preserve"> </v>
      </c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78"/>
      <c r="BB46" s="78"/>
      <c r="BC46" s="78"/>
      <c r="BD46" s="78"/>
      <c r="BE46" s="78"/>
      <c r="BF46" s="78"/>
      <c r="BG46" s="78"/>
      <c r="BH46" s="78"/>
      <c r="BI46" s="78"/>
      <c r="BJ46" s="78"/>
      <c r="BK46" s="78"/>
      <c r="BL46" s="78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8"/>
      <c r="CA46" s="78"/>
      <c r="CB46" s="78"/>
      <c r="CC46" s="78"/>
      <c r="CD46" s="78"/>
      <c r="CE46" s="78"/>
      <c r="CF46" s="78"/>
      <c r="CG46" s="78"/>
      <c r="CH46" s="78"/>
      <c r="CI46" s="78"/>
      <c r="CJ46" s="78"/>
      <c r="CK46" s="78"/>
      <c r="CL46" s="78"/>
      <c r="CM46" s="78"/>
      <c r="CN46" s="78"/>
      <c r="CO46" s="78"/>
      <c r="CP46" s="78"/>
      <c r="CQ46" s="78"/>
      <c r="CR46" s="78"/>
      <c r="CS46" s="78"/>
      <c r="CT46" s="78"/>
      <c r="CU46" s="78"/>
      <c r="CV46" s="78"/>
      <c r="CW46" s="78"/>
      <c r="CX46" s="78"/>
      <c r="CY46" s="78"/>
      <c r="CZ46" s="78"/>
      <c r="DA46" s="78"/>
      <c r="DB46" s="78"/>
      <c r="DC46" s="78"/>
      <c r="DD46" s="78"/>
      <c r="DE46" s="78"/>
      <c r="DF46" s="78"/>
      <c r="DG46" s="78"/>
      <c r="DH46" s="78"/>
      <c r="DI46" s="78"/>
      <c r="DJ46" s="78"/>
      <c r="DK46" s="78"/>
      <c r="DL46" s="78"/>
      <c r="DM46" s="78"/>
      <c r="DN46" s="78"/>
      <c r="DO46" s="78"/>
      <c r="DP46" s="78"/>
      <c r="DQ46" s="78"/>
      <c r="DR46" s="78"/>
      <c r="DS46" s="78"/>
      <c r="DT46" s="78"/>
      <c r="DU46" s="78"/>
      <c r="DV46" s="78"/>
      <c r="DW46" s="78"/>
      <c r="DX46" s="78"/>
      <c r="DY46" s="78"/>
      <c r="DZ46" s="78"/>
      <c r="EA46" s="78"/>
      <c r="EB46" s="78"/>
      <c r="EC46" s="78"/>
      <c r="ED46" s="78"/>
      <c r="EE46" s="78"/>
      <c r="EF46" s="78"/>
      <c r="EG46" s="78"/>
      <c r="EH46" s="78"/>
      <c r="EI46" s="78"/>
      <c r="EJ46" s="78"/>
      <c r="EK46" s="78"/>
      <c r="EL46" s="78"/>
      <c r="EM46" s="78"/>
      <c r="EN46" s="78"/>
      <c r="EO46" s="78"/>
      <c r="EP46" s="78"/>
      <c r="EQ46" s="78"/>
      <c r="ER46" s="78"/>
      <c r="ES46" s="78"/>
      <c r="ET46" s="78"/>
      <c r="EU46" s="78"/>
      <c r="EV46" s="78"/>
      <c r="EW46" s="78"/>
      <c r="EX46" s="78"/>
      <c r="EY46" s="78"/>
      <c r="EZ46" s="78"/>
      <c r="FA46" s="78"/>
      <c r="FB46" s="78"/>
      <c r="FC46" s="78"/>
      <c r="FD46" s="78"/>
      <c r="FE46" s="78"/>
      <c r="FF46" s="78"/>
      <c r="FG46" s="78"/>
      <c r="FH46" s="78"/>
      <c r="FI46" s="78"/>
      <c r="FJ46" s="78"/>
      <c r="FK46" s="78"/>
      <c r="FL46" s="78"/>
      <c r="FM46" s="78"/>
      <c r="FN46" s="78"/>
      <c r="FO46" s="78"/>
      <c r="FP46" s="78"/>
      <c r="FQ46" s="78"/>
      <c r="FR46" s="78"/>
      <c r="FS46" s="78"/>
      <c r="FT46" s="78"/>
      <c r="FU46" s="78"/>
      <c r="FV46" s="78"/>
      <c r="FW46" s="78"/>
      <c r="FX46" s="78"/>
      <c r="FY46" s="78"/>
      <c r="FZ46" s="78"/>
      <c r="GA46" s="78"/>
      <c r="GB46" s="78"/>
      <c r="GC46" s="78"/>
      <c r="GD46" s="78"/>
      <c r="GE46" s="78"/>
      <c r="GF46" s="78"/>
      <c r="GG46" s="78"/>
      <c r="GH46" s="78"/>
      <c r="GI46" s="78"/>
      <c r="GJ46" s="78"/>
      <c r="GK46" s="78"/>
      <c r="GL46" s="78"/>
      <c r="GM46" s="78"/>
      <c r="GN46" s="78"/>
      <c r="GO46" s="78"/>
      <c r="GP46" s="78"/>
      <c r="GQ46" s="78"/>
      <c r="GR46" s="78"/>
      <c r="GS46" s="78"/>
      <c r="GT46" s="78"/>
      <c r="GU46" s="78"/>
      <c r="GV46" s="78"/>
      <c r="GW46" s="78"/>
      <c r="GX46" s="78"/>
      <c r="GY46" s="78"/>
      <c r="GZ46" s="78"/>
      <c r="HA46" s="78"/>
      <c r="HB46" s="78"/>
      <c r="HC46" s="78"/>
      <c r="HD46" s="78"/>
      <c r="HE46" s="78"/>
      <c r="HF46" s="78"/>
      <c r="HG46" s="78"/>
      <c r="HH46" s="78"/>
      <c r="HI46" s="78"/>
      <c r="HJ46" s="78"/>
      <c r="HK46" s="78"/>
      <c r="HL46" s="78"/>
      <c r="HM46" s="78"/>
      <c r="HN46" s="78"/>
      <c r="HO46" s="78"/>
      <c r="HP46" s="78"/>
      <c r="HQ46" s="78"/>
      <c r="HR46" s="78"/>
      <c r="HS46" s="78"/>
      <c r="HT46" s="78"/>
      <c r="HU46" s="78"/>
      <c r="HV46" s="78"/>
      <c r="HW46" s="78"/>
      <c r="HX46" s="78"/>
      <c r="HY46" s="78"/>
      <c r="HZ46" s="78"/>
      <c r="IA46" s="78"/>
      <c r="IB46" s="78"/>
      <c r="IC46" s="78"/>
      <c r="ID46" s="78"/>
      <c r="IE46" s="78"/>
      <c r="IF46" s="78"/>
      <c r="IG46" s="78"/>
      <c r="IH46" s="78"/>
      <c r="II46" s="78"/>
      <c r="IJ46" s="78"/>
      <c r="IK46" s="78"/>
      <c r="IL46" s="78"/>
      <c r="IM46" s="78"/>
      <c r="IN46" s="78"/>
      <c r="IO46" s="78"/>
      <c r="IP46" s="78"/>
      <c r="IQ46" s="78"/>
      <c r="IR46" s="78"/>
      <c r="IS46" s="78"/>
      <c r="IT46" s="78"/>
      <c r="IU46" s="78"/>
      <c r="IV46" s="78"/>
    </row>
    <row r="47" spans="1:256">
      <c r="A47" s="77" t="str">
        <f>IF($A46="Totals"," ",IF(A46=" "," ",IF($A46='Compound Inv.'!$G$4,"Totals",$A46+1)))</f>
        <v xml:space="preserve"> </v>
      </c>
      <c r="B47" s="93" t="str">
        <f t="shared" si="0"/>
        <v xml:space="preserve"> </v>
      </c>
      <c r="C47" s="93" t="str">
        <f>IF($A47="Totals",SUM(C$14:C46),IF($A47=" "," ",$E$4))</f>
        <v xml:space="preserve"> </v>
      </c>
      <c r="D47" s="94" t="str">
        <f>IF($A47="Totals",SUM(D$14:D46),IF($A47=" "," ",$D46))</f>
        <v xml:space="preserve"> </v>
      </c>
      <c r="E47" s="94" t="str">
        <f>IF($A47="Totals",SUM(E$14:E46),IF($A47=" "," ",$E46))</f>
        <v xml:space="preserve"> </v>
      </c>
      <c r="F47" s="94" t="str">
        <f>IF($A47="Totals",SUM(F$14:F46),IF($A47=" "," ",($B47+$C47)*($G$8/100)))</f>
        <v xml:space="preserve"> </v>
      </c>
      <c r="G47" s="95" t="str">
        <f>IF($A47="Totals",SUM(G$14:G46),IF($A47=" "," ",D47*($C$11/100)))</f>
        <v xml:space="preserve"> </v>
      </c>
      <c r="H47" s="95" t="str">
        <f>IF($A47="Totals",SUM(H$14:H46),IF($A47=" "," ",E47*($E$11/100)))</f>
        <v xml:space="preserve"> </v>
      </c>
      <c r="I47" s="95" t="str">
        <f>IF($A47="Totals",SUM(I$14:I46),IF($A47=" "," ",SUM(G47:H47)))</f>
        <v xml:space="preserve"> </v>
      </c>
      <c r="J47" s="95" t="str">
        <f>IF($A47="Totals",SUM(J$14:J46),IF($A47=" "," ",FV($G$11/100,$G$4-A47,0,-I47)))</f>
        <v xml:space="preserve"> </v>
      </c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8"/>
      <c r="AL47" s="78"/>
      <c r="AM47" s="78"/>
      <c r="AN47" s="78"/>
      <c r="AO47" s="78"/>
      <c r="AP47" s="78"/>
      <c r="AQ47" s="78"/>
      <c r="AR47" s="78"/>
      <c r="AS47" s="78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8"/>
      <c r="BH47" s="78"/>
      <c r="BI47" s="78"/>
      <c r="BJ47" s="78"/>
      <c r="BK47" s="78"/>
      <c r="BL47" s="78"/>
      <c r="BM47" s="78"/>
      <c r="BN47" s="78"/>
      <c r="BO47" s="78"/>
      <c r="BP47" s="78"/>
      <c r="BQ47" s="78"/>
      <c r="BR47" s="78"/>
      <c r="BS47" s="78"/>
      <c r="BT47" s="78"/>
      <c r="BU47" s="78"/>
      <c r="BV47" s="78"/>
      <c r="BW47" s="78"/>
      <c r="BX47" s="78"/>
      <c r="BY47" s="78"/>
      <c r="BZ47" s="78"/>
      <c r="CA47" s="78"/>
      <c r="CB47" s="78"/>
      <c r="CC47" s="78"/>
      <c r="CD47" s="78"/>
      <c r="CE47" s="78"/>
      <c r="CF47" s="78"/>
      <c r="CG47" s="78"/>
      <c r="CH47" s="78"/>
      <c r="CI47" s="78"/>
      <c r="CJ47" s="78"/>
      <c r="CK47" s="78"/>
      <c r="CL47" s="78"/>
      <c r="CM47" s="78"/>
      <c r="CN47" s="78"/>
      <c r="CO47" s="78"/>
      <c r="CP47" s="78"/>
      <c r="CQ47" s="78"/>
      <c r="CR47" s="78"/>
      <c r="CS47" s="78"/>
      <c r="CT47" s="78"/>
      <c r="CU47" s="78"/>
      <c r="CV47" s="78"/>
      <c r="CW47" s="78"/>
      <c r="CX47" s="78"/>
      <c r="CY47" s="78"/>
      <c r="CZ47" s="78"/>
      <c r="DA47" s="78"/>
      <c r="DB47" s="78"/>
      <c r="DC47" s="78"/>
      <c r="DD47" s="78"/>
      <c r="DE47" s="78"/>
      <c r="DF47" s="78"/>
      <c r="DG47" s="78"/>
      <c r="DH47" s="78"/>
      <c r="DI47" s="78"/>
      <c r="DJ47" s="78"/>
      <c r="DK47" s="78"/>
      <c r="DL47" s="78"/>
      <c r="DM47" s="78"/>
      <c r="DN47" s="78"/>
      <c r="DO47" s="78"/>
      <c r="DP47" s="78"/>
      <c r="DQ47" s="78"/>
      <c r="DR47" s="78"/>
      <c r="DS47" s="78"/>
      <c r="DT47" s="78"/>
      <c r="DU47" s="78"/>
      <c r="DV47" s="78"/>
      <c r="DW47" s="78"/>
      <c r="DX47" s="78"/>
      <c r="DY47" s="78"/>
      <c r="DZ47" s="78"/>
      <c r="EA47" s="78"/>
      <c r="EB47" s="78"/>
      <c r="EC47" s="78"/>
      <c r="ED47" s="78"/>
      <c r="EE47" s="78"/>
      <c r="EF47" s="78"/>
      <c r="EG47" s="78"/>
      <c r="EH47" s="78"/>
      <c r="EI47" s="78"/>
      <c r="EJ47" s="78"/>
      <c r="EK47" s="78"/>
      <c r="EL47" s="78"/>
      <c r="EM47" s="78"/>
      <c r="EN47" s="78"/>
      <c r="EO47" s="78"/>
      <c r="EP47" s="78"/>
      <c r="EQ47" s="78"/>
      <c r="ER47" s="78"/>
      <c r="ES47" s="78"/>
      <c r="ET47" s="78"/>
      <c r="EU47" s="78"/>
      <c r="EV47" s="78"/>
      <c r="EW47" s="78"/>
      <c r="EX47" s="78"/>
      <c r="EY47" s="78"/>
      <c r="EZ47" s="78"/>
      <c r="FA47" s="78"/>
      <c r="FB47" s="78"/>
      <c r="FC47" s="78"/>
      <c r="FD47" s="78"/>
      <c r="FE47" s="78"/>
      <c r="FF47" s="78"/>
      <c r="FG47" s="78"/>
      <c r="FH47" s="78"/>
      <c r="FI47" s="78"/>
      <c r="FJ47" s="78"/>
      <c r="FK47" s="78"/>
      <c r="FL47" s="78"/>
      <c r="FM47" s="78"/>
      <c r="FN47" s="78"/>
      <c r="FO47" s="78"/>
      <c r="FP47" s="78"/>
      <c r="FQ47" s="78"/>
      <c r="FR47" s="78"/>
      <c r="FS47" s="78"/>
      <c r="FT47" s="78"/>
      <c r="FU47" s="78"/>
      <c r="FV47" s="78"/>
      <c r="FW47" s="78"/>
      <c r="FX47" s="78"/>
      <c r="FY47" s="78"/>
      <c r="FZ47" s="78"/>
      <c r="GA47" s="78"/>
      <c r="GB47" s="78"/>
      <c r="GC47" s="78"/>
      <c r="GD47" s="78"/>
      <c r="GE47" s="78"/>
      <c r="GF47" s="78"/>
      <c r="GG47" s="78"/>
      <c r="GH47" s="78"/>
      <c r="GI47" s="78"/>
      <c r="GJ47" s="78"/>
      <c r="GK47" s="78"/>
      <c r="GL47" s="78"/>
      <c r="GM47" s="78"/>
      <c r="GN47" s="78"/>
      <c r="GO47" s="78"/>
      <c r="GP47" s="78"/>
      <c r="GQ47" s="78"/>
      <c r="GR47" s="78"/>
      <c r="GS47" s="78"/>
      <c r="GT47" s="78"/>
      <c r="GU47" s="78"/>
      <c r="GV47" s="78"/>
      <c r="GW47" s="78"/>
      <c r="GX47" s="78"/>
      <c r="GY47" s="78"/>
      <c r="GZ47" s="78"/>
      <c r="HA47" s="78"/>
      <c r="HB47" s="78"/>
      <c r="HC47" s="78"/>
      <c r="HD47" s="78"/>
      <c r="HE47" s="78"/>
      <c r="HF47" s="78"/>
      <c r="HG47" s="78"/>
      <c r="HH47" s="78"/>
      <c r="HI47" s="78"/>
      <c r="HJ47" s="78"/>
      <c r="HK47" s="78"/>
      <c r="HL47" s="78"/>
      <c r="HM47" s="78"/>
      <c r="HN47" s="78"/>
      <c r="HO47" s="78"/>
      <c r="HP47" s="78"/>
      <c r="HQ47" s="78"/>
      <c r="HR47" s="78"/>
      <c r="HS47" s="78"/>
      <c r="HT47" s="78"/>
      <c r="HU47" s="78"/>
      <c r="HV47" s="78"/>
      <c r="HW47" s="78"/>
      <c r="HX47" s="78"/>
      <c r="HY47" s="78"/>
      <c r="HZ47" s="78"/>
      <c r="IA47" s="78"/>
      <c r="IB47" s="78"/>
      <c r="IC47" s="78"/>
      <c r="ID47" s="78"/>
      <c r="IE47" s="78"/>
      <c r="IF47" s="78"/>
      <c r="IG47" s="78"/>
      <c r="IH47" s="78"/>
      <c r="II47" s="78"/>
      <c r="IJ47" s="78"/>
      <c r="IK47" s="78"/>
      <c r="IL47" s="78"/>
      <c r="IM47" s="78"/>
      <c r="IN47" s="78"/>
      <c r="IO47" s="78"/>
      <c r="IP47" s="78"/>
      <c r="IQ47" s="78"/>
      <c r="IR47" s="78"/>
      <c r="IS47" s="78"/>
      <c r="IT47" s="78"/>
      <c r="IU47" s="78"/>
      <c r="IV47" s="78"/>
    </row>
    <row r="48" spans="1:256">
      <c r="A48" s="77" t="str">
        <f>IF($A47="Totals"," ",IF(A47=" "," ",IF($A47='Compound Inv.'!$G$4,"Totals",$A47+1)))</f>
        <v xml:space="preserve"> </v>
      </c>
      <c r="B48" s="93" t="str">
        <f t="shared" ref="B48:B65" si="1">IF($A48="Totals",B47+F47,IF($A48=" "," ",B47+F47))</f>
        <v xml:space="preserve"> </v>
      </c>
      <c r="C48" s="93" t="str">
        <f>IF($A48="Totals",SUM(C$14:C47),IF($A48=" "," ",$E$4))</f>
        <v xml:space="preserve"> </v>
      </c>
      <c r="D48" s="94" t="str">
        <f>IF($A48="Totals",SUM(D$14:D47),IF($A48=" "," ",$D47))</f>
        <v xml:space="preserve"> </v>
      </c>
      <c r="E48" s="94" t="str">
        <f>IF($A48="Totals",SUM(E$14:E47),IF($A48=" "," ",$E47))</f>
        <v xml:space="preserve"> </v>
      </c>
      <c r="F48" s="94" t="str">
        <f>IF($A48="Totals",SUM(F$14:F47),IF($A48=" "," ",($B48+$C48)*($G$8/100)))</f>
        <v xml:space="preserve"> </v>
      </c>
      <c r="G48" s="95" t="str">
        <f>IF($A48="Totals",SUM(G$14:G47),IF($A48=" "," ",D48*($C$11/100)))</f>
        <v xml:space="preserve"> </v>
      </c>
      <c r="H48" s="95" t="str">
        <f>IF($A48="Totals",SUM(H$14:H47),IF($A48=" "," ",E48*($E$11/100)))</f>
        <v xml:space="preserve"> </v>
      </c>
      <c r="I48" s="95" t="str">
        <f>IF($A48="Totals",SUM(I$14:I47),IF($A48=" "," ",SUM(G48:H48)))</f>
        <v xml:space="preserve"> </v>
      </c>
      <c r="J48" s="95" t="str">
        <f>IF($A48="Totals",SUM(J$14:J47),IF($A48=" "," ",FV($G$11/100,$G$4-A48,0,-I48)))</f>
        <v xml:space="preserve"> </v>
      </c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78"/>
      <c r="AU48" s="78"/>
      <c r="AV48" s="78"/>
      <c r="AW48" s="78"/>
      <c r="AX48" s="78"/>
      <c r="AY48" s="78"/>
      <c r="AZ48" s="78"/>
      <c r="BA48" s="78"/>
      <c r="BB48" s="78"/>
      <c r="BC48" s="78"/>
      <c r="BD48" s="78"/>
      <c r="BE48" s="78"/>
      <c r="BF48" s="78"/>
      <c r="BG48" s="78"/>
      <c r="BH48" s="78"/>
      <c r="BI48" s="78"/>
      <c r="BJ48" s="78"/>
      <c r="BK48" s="78"/>
      <c r="BL48" s="78"/>
      <c r="BM48" s="78"/>
      <c r="BN48" s="78"/>
      <c r="BO48" s="78"/>
      <c r="BP48" s="78"/>
      <c r="BQ48" s="78"/>
      <c r="BR48" s="78"/>
      <c r="BS48" s="78"/>
      <c r="BT48" s="78"/>
      <c r="BU48" s="78"/>
      <c r="BV48" s="78"/>
      <c r="BW48" s="78"/>
      <c r="BX48" s="78"/>
      <c r="BY48" s="78"/>
      <c r="BZ48" s="78"/>
      <c r="CA48" s="78"/>
      <c r="CB48" s="78"/>
      <c r="CC48" s="78"/>
      <c r="CD48" s="78"/>
      <c r="CE48" s="78"/>
      <c r="CF48" s="78"/>
      <c r="CG48" s="78"/>
      <c r="CH48" s="78"/>
      <c r="CI48" s="78"/>
      <c r="CJ48" s="78"/>
      <c r="CK48" s="78"/>
      <c r="CL48" s="78"/>
      <c r="CM48" s="78"/>
      <c r="CN48" s="78"/>
      <c r="CO48" s="78"/>
      <c r="CP48" s="78"/>
      <c r="CQ48" s="78"/>
      <c r="CR48" s="78"/>
      <c r="CS48" s="78"/>
      <c r="CT48" s="78"/>
      <c r="CU48" s="78"/>
      <c r="CV48" s="78"/>
      <c r="CW48" s="78"/>
      <c r="CX48" s="78"/>
      <c r="CY48" s="78"/>
      <c r="CZ48" s="78"/>
      <c r="DA48" s="78"/>
      <c r="DB48" s="78"/>
      <c r="DC48" s="78"/>
      <c r="DD48" s="78"/>
      <c r="DE48" s="78"/>
      <c r="DF48" s="78"/>
      <c r="DG48" s="78"/>
      <c r="DH48" s="78"/>
      <c r="DI48" s="78"/>
      <c r="DJ48" s="78"/>
      <c r="DK48" s="78"/>
      <c r="DL48" s="78"/>
      <c r="DM48" s="78"/>
      <c r="DN48" s="78"/>
      <c r="DO48" s="78"/>
      <c r="DP48" s="78"/>
      <c r="DQ48" s="78"/>
      <c r="DR48" s="78"/>
      <c r="DS48" s="78"/>
      <c r="DT48" s="78"/>
      <c r="DU48" s="78"/>
      <c r="DV48" s="78"/>
      <c r="DW48" s="78"/>
      <c r="DX48" s="78"/>
      <c r="DY48" s="78"/>
      <c r="DZ48" s="78"/>
      <c r="EA48" s="78"/>
      <c r="EB48" s="78"/>
      <c r="EC48" s="78"/>
      <c r="ED48" s="78"/>
      <c r="EE48" s="78"/>
      <c r="EF48" s="78"/>
      <c r="EG48" s="78"/>
      <c r="EH48" s="78"/>
      <c r="EI48" s="78"/>
      <c r="EJ48" s="78"/>
      <c r="EK48" s="78"/>
      <c r="EL48" s="78"/>
      <c r="EM48" s="78"/>
      <c r="EN48" s="78"/>
      <c r="EO48" s="78"/>
      <c r="EP48" s="78"/>
      <c r="EQ48" s="78"/>
      <c r="ER48" s="78"/>
      <c r="ES48" s="78"/>
      <c r="ET48" s="78"/>
      <c r="EU48" s="78"/>
      <c r="EV48" s="78"/>
      <c r="EW48" s="78"/>
      <c r="EX48" s="78"/>
      <c r="EY48" s="78"/>
      <c r="EZ48" s="78"/>
      <c r="FA48" s="78"/>
      <c r="FB48" s="78"/>
      <c r="FC48" s="78"/>
      <c r="FD48" s="78"/>
      <c r="FE48" s="78"/>
      <c r="FF48" s="78"/>
      <c r="FG48" s="78"/>
      <c r="FH48" s="78"/>
      <c r="FI48" s="78"/>
      <c r="FJ48" s="78"/>
      <c r="FK48" s="78"/>
      <c r="FL48" s="78"/>
      <c r="FM48" s="78"/>
      <c r="FN48" s="78"/>
      <c r="FO48" s="78"/>
      <c r="FP48" s="78"/>
      <c r="FQ48" s="78"/>
      <c r="FR48" s="78"/>
      <c r="FS48" s="78"/>
      <c r="FT48" s="78"/>
      <c r="FU48" s="78"/>
      <c r="FV48" s="78"/>
      <c r="FW48" s="78"/>
      <c r="FX48" s="78"/>
      <c r="FY48" s="78"/>
      <c r="FZ48" s="78"/>
      <c r="GA48" s="78"/>
      <c r="GB48" s="78"/>
      <c r="GC48" s="78"/>
      <c r="GD48" s="78"/>
      <c r="GE48" s="78"/>
      <c r="GF48" s="78"/>
      <c r="GG48" s="78"/>
      <c r="GH48" s="78"/>
      <c r="GI48" s="78"/>
      <c r="GJ48" s="78"/>
      <c r="GK48" s="78"/>
      <c r="GL48" s="78"/>
      <c r="GM48" s="78"/>
      <c r="GN48" s="78"/>
      <c r="GO48" s="78"/>
      <c r="GP48" s="78"/>
      <c r="GQ48" s="78"/>
      <c r="GR48" s="78"/>
      <c r="GS48" s="78"/>
      <c r="GT48" s="78"/>
      <c r="GU48" s="78"/>
      <c r="GV48" s="78"/>
      <c r="GW48" s="78"/>
      <c r="GX48" s="78"/>
      <c r="GY48" s="78"/>
      <c r="GZ48" s="78"/>
      <c r="HA48" s="78"/>
      <c r="HB48" s="78"/>
      <c r="HC48" s="78"/>
      <c r="HD48" s="78"/>
      <c r="HE48" s="78"/>
      <c r="HF48" s="78"/>
      <c r="HG48" s="78"/>
      <c r="HH48" s="78"/>
      <c r="HI48" s="78"/>
      <c r="HJ48" s="78"/>
      <c r="HK48" s="78"/>
      <c r="HL48" s="78"/>
      <c r="HM48" s="78"/>
      <c r="HN48" s="78"/>
      <c r="HO48" s="78"/>
      <c r="HP48" s="78"/>
      <c r="HQ48" s="78"/>
      <c r="HR48" s="78"/>
      <c r="HS48" s="78"/>
      <c r="HT48" s="78"/>
      <c r="HU48" s="78"/>
      <c r="HV48" s="78"/>
      <c r="HW48" s="78"/>
      <c r="HX48" s="78"/>
      <c r="HY48" s="78"/>
      <c r="HZ48" s="78"/>
      <c r="IA48" s="78"/>
      <c r="IB48" s="78"/>
      <c r="IC48" s="78"/>
      <c r="ID48" s="78"/>
      <c r="IE48" s="78"/>
      <c r="IF48" s="78"/>
      <c r="IG48" s="78"/>
      <c r="IH48" s="78"/>
      <c r="II48" s="78"/>
      <c r="IJ48" s="78"/>
      <c r="IK48" s="78"/>
      <c r="IL48" s="78"/>
      <c r="IM48" s="78"/>
      <c r="IN48" s="78"/>
      <c r="IO48" s="78"/>
      <c r="IP48" s="78"/>
      <c r="IQ48" s="78"/>
      <c r="IR48" s="78"/>
      <c r="IS48" s="78"/>
      <c r="IT48" s="78"/>
      <c r="IU48" s="78"/>
      <c r="IV48" s="78"/>
    </row>
    <row r="49" spans="1:256">
      <c r="A49" s="77" t="str">
        <f>IF($A48="Totals"," ",IF(A48=" "," ",IF($A48='Compound Inv.'!$G$4,"Totals",$A48+1)))</f>
        <v xml:space="preserve"> </v>
      </c>
      <c r="B49" s="93" t="str">
        <f t="shared" si="1"/>
        <v xml:space="preserve"> </v>
      </c>
      <c r="C49" s="93" t="str">
        <f>IF($A49="Totals",SUM(C$14:C48),IF($A49=" "," ",$E$4))</f>
        <v xml:space="preserve"> </v>
      </c>
      <c r="D49" s="94" t="str">
        <f>IF($A49="Totals",SUM(D$14:D48),IF($A49=" "," ",$D48))</f>
        <v xml:space="preserve"> </v>
      </c>
      <c r="E49" s="94" t="str">
        <f>IF($A49="Totals",SUM(E$14:E48),IF($A49=" "," ",$E48))</f>
        <v xml:space="preserve"> </v>
      </c>
      <c r="F49" s="94" t="str">
        <f>IF($A49="Totals",SUM(F$14:F48),IF($A49=" "," ",($B49+$C49)*($G$8/100)))</f>
        <v xml:space="preserve"> </v>
      </c>
      <c r="G49" s="95" t="str">
        <f>IF($A49="Totals",SUM(G$14:G48),IF($A49=" "," ",D49*($C$11/100)))</f>
        <v xml:space="preserve"> </v>
      </c>
      <c r="H49" s="95" t="str">
        <f>IF($A49="Totals",SUM(H$14:H48),IF($A49=" "," ",E49*($E$11/100)))</f>
        <v xml:space="preserve"> </v>
      </c>
      <c r="I49" s="95" t="str">
        <f>IF($A49="Totals",SUM(I$14:I48),IF($A49=" "," ",SUM(G49:H49)))</f>
        <v xml:space="preserve"> </v>
      </c>
      <c r="J49" s="95" t="str">
        <f>IF($A49="Totals",SUM(J$14:J48),IF($A49=" "," ",FV($G$11/100,$G$4-A49,0,-I49)))</f>
        <v xml:space="preserve"> </v>
      </c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8"/>
      <c r="AI49" s="78"/>
      <c r="AJ49" s="78"/>
      <c r="AK49" s="78"/>
      <c r="AL49" s="78"/>
      <c r="AM49" s="78"/>
      <c r="AN49" s="78"/>
      <c r="AO49" s="78"/>
      <c r="AP49" s="78"/>
      <c r="AQ49" s="78"/>
      <c r="AR49" s="78"/>
      <c r="AS49" s="78"/>
      <c r="AT49" s="78"/>
      <c r="AU49" s="78"/>
      <c r="AV49" s="78"/>
      <c r="AW49" s="78"/>
      <c r="AX49" s="78"/>
      <c r="AY49" s="78"/>
      <c r="AZ49" s="78"/>
      <c r="BA49" s="78"/>
      <c r="BB49" s="78"/>
      <c r="BC49" s="78"/>
      <c r="BD49" s="78"/>
      <c r="BE49" s="78"/>
      <c r="BF49" s="78"/>
      <c r="BG49" s="78"/>
      <c r="BH49" s="78"/>
      <c r="BI49" s="78"/>
      <c r="BJ49" s="78"/>
      <c r="BK49" s="78"/>
      <c r="BL49" s="78"/>
      <c r="BM49" s="78"/>
      <c r="BN49" s="78"/>
      <c r="BO49" s="78"/>
      <c r="BP49" s="78"/>
      <c r="BQ49" s="78"/>
      <c r="BR49" s="78"/>
      <c r="BS49" s="78"/>
      <c r="BT49" s="78"/>
      <c r="BU49" s="78"/>
      <c r="BV49" s="78"/>
      <c r="BW49" s="78"/>
      <c r="BX49" s="78"/>
      <c r="BY49" s="78"/>
      <c r="BZ49" s="78"/>
      <c r="CA49" s="78"/>
      <c r="CB49" s="78"/>
      <c r="CC49" s="78"/>
      <c r="CD49" s="78"/>
      <c r="CE49" s="78"/>
      <c r="CF49" s="78"/>
      <c r="CG49" s="78"/>
      <c r="CH49" s="78"/>
      <c r="CI49" s="78"/>
      <c r="CJ49" s="78"/>
      <c r="CK49" s="78"/>
      <c r="CL49" s="78"/>
      <c r="CM49" s="78"/>
      <c r="CN49" s="78"/>
      <c r="CO49" s="78"/>
      <c r="CP49" s="78"/>
      <c r="CQ49" s="78"/>
      <c r="CR49" s="78"/>
      <c r="CS49" s="78"/>
      <c r="CT49" s="78"/>
      <c r="CU49" s="78"/>
      <c r="CV49" s="78"/>
      <c r="CW49" s="78"/>
      <c r="CX49" s="78"/>
      <c r="CY49" s="78"/>
      <c r="CZ49" s="78"/>
      <c r="DA49" s="78"/>
      <c r="DB49" s="78"/>
      <c r="DC49" s="78"/>
      <c r="DD49" s="78"/>
      <c r="DE49" s="78"/>
      <c r="DF49" s="78"/>
      <c r="DG49" s="78"/>
      <c r="DH49" s="78"/>
      <c r="DI49" s="78"/>
      <c r="DJ49" s="78"/>
      <c r="DK49" s="78"/>
      <c r="DL49" s="78"/>
      <c r="DM49" s="78"/>
      <c r="DN49" s="78"/>
      <c r="DO49" s="78"/>
      <c r="DP49" s="78"/>
      <c r="DQ49" s="78"/>
      <c r="DR49" s="78"/>
      <c r="DS49" s="78"/>
      <c r="DT49" s="78"/>
      <c r="DU49" s="78"/>
      <c r="DV49" s="78"/>
      <c r="DW49" s="78"/>
      <c r="DX49" s="78"/>
      <c r="DY49" s="78"/>
      <c r="DZ49" s="78"/>
      <c r="EA49" s="78"/>
      <c r="EB49" s="78"/>
      <c r="EC49" s="78"/>
      <c r="ED49" s="78"/>
      <c r="EE49" s="78"/>
      <c r="EF49" s="78"/>
      <c r="EG49" s="78"/>
      <c r="EH49" s="78"/>
      <c r="EI49" s="78"/>
      <c r="EJ49" s="78"/>
      <c r="EK49" s="78"/>
      <c r="EL49" s="78"/>
      <c r="EM49" s="78"/>
      <c r="EN49" s="78"/>
      <c r="EO49" s="78"/>
      <c r="EP49" s="78"/>
      <c r="EQ49" s="78"/>
      <c r="ER49" s="78"/>
      <c r="ES49" s="78"/>
      <c r="ET49" s="78"/>
      <c r="EU49" s="78"/>
      <c r="EV49" s="78"/>
      <c r="EW49" s="78"/>
      <c r="EX49" s="78"/>
      <c r="EY49" s="78"/>
      <c r="EZ49" s="78"/>
      <c r="FA49" s="78"/>
      <c r="FB49" s="78"/>
      <c r="FC49" s="78"/>
      <c r="FD49" s="78"/>
      <c r="FE49" s="78"/>
      <c r="FF49" s="78"/>
      <c r="FG49" s="78"/>
      <c r="FH49" s="78"/>
      <c r="FI49" s="78"/>
      <c r="FJ49" s="78"/>
      <c r="FK49" s="78"/>
      <c r="FL49" s="78"/>
      <c r="FM49" s="78"/>
      <c r="FN49" s="78"/>
      <c r="FO49" s="78"/>
      <c r="FP49" s="78"/>
      <c r="FQ49" s="78"/>
      <c r="FR49" s="78"/>
      <c r="FS49" s="78"/>
      <c r="FT49" s="78"/>
      <c r="FU49" s="78"/>
      <c r="FV49" s="78"/>
      <c r="FW49" s="78"/>
      <c r="FX49" s="78"/>
      <c r="FY49" s="78"/>
      <c r="FZ49" s="78"/>
      <c r="GA49" s="78"/>
      <c r="GB49" s="78"/>
      <c r="GC49" s="78"/>
      <c r="GD49" s="78"/>
      <c r="GE49" s="78"/>
      <c r="GF49" s="78"/>
      <c r="GG49" s="78"/>
      <c r="GH49" s="78"/>
      <c r="GI49" s="78"/>
      <c r="GJ49" s="78"/>
      <c r="GK49" s="78"/>
      <c r="GL49" s="78"/>
      <c r="GM49" s="78"/>
      <c r="GN49" s="78"/>
      <c r="GO49" s="78"/>
      <c r="GP49" s="78"/>
      <c r="GQ49" s="78"/>
      <c r="GR49" s="78"/>
      <c r="GS49" s="78"/>
      <c r="GT49" s="78"/>
      <c r="GU49" s="78"/>
      <c r="GV49" s="78"/>
      <c r="GW49" s="78"/>
      <c r="GX49" s="78"/>
      <c r="GY49" s="78"/>
      <c r="GZ49" s="78"/>
      <c r="HA49" s="78"/>
      <c r="HB49" s="78"/>
      <c r="HC49" s="78"/>
      <c r="HD49" s="78"/>
      <c r="HE49" s="78"/>
      <c r="HF49" s="78"/>
      <c r="HG49" s="78"/>
      <c r="HH49" s="78"/>
      <c r="HI49" s="78"/>
      <c r="HJ49" s="78"/>
      <c r="HK49" s="78"/>
      <c r="HL49" s="78"/>
      <c r="HM49" s="78"/>
      <c r="HN49" s="78"/>
      <c r="HO49" s="78"/>
      <c r="HP49" s="78"/>
      <c r="HQ49" s="78"/>
      <c r="HR49" s="78"/>
      <c r="HS49" s="78"/>
      <c r="HT49" s="78"/>
      <c r="HU49" s="78"/>
      <c r="HV49" s="78"/>
      <c r="HW49" s="78"/>
      <c r="HX49" s="78"/>
      <c r="HY49" s="78"/>
      <c r="HZ49" s="78"/>
      <c r="IA49" s="78"/>
      <c r="IB49" s="78"/>
      <c r="IC49" s="78"/>
      <c r="ID49" s="78"/>
      <c r="IE49" s="78"/>
      <c r="IF49" s="78"/>
      <c r="IG49" s="78"/>
      <c r="IH49" s="78"/>
      <c r="II49" s="78"/>
      <c r="IJ49" s="78"/>
      <c r="IK49" s="78"/>
      <c r="IL49" s="78"/>
      <c r="IM49" s="78"/>
      <c r="IN49" s="78"/>
      <c r="IO49" s="78"/>
      <c r="IP49" s="78"/>
      <c r="IQ49" s="78"/>
      <c r="IR49" s="78"/>
      <c r="IS49" s="78"/>
      <c r="IT49" s="78"/>
      <c r="IU49" s="78"/>
      <c r="IV49" s="78"/>
    </row>
    <row r="50" spans="1:256">
      <c r="A50" s="77" t="str">
        <f>IF($A49="Totals"," ",IF(A49=" "," ",IF($A49='Compound Inv.'!$G$4,"Totals",$A49+1)))</f>
        <v xml:space="preserve"> </v>
      </c>
      <c r="B50" s="93" t="str">
        <f t="shared" si="1"/>
        <v xml:space="preserve"> </v>
      </c>
      <c r="C50" s="93" t="str">
        <f>IF($A50="Totals",SUM(C$14:C49),IF($A50=" "," ",$E$4))</f>
        <v xml:space="preserve"> </v>
      </c>
      <c r="D50" s="94" t="str">
        <f>IF($A50="Totals",SUM(D$14:D49),IF($A50=" "," ",$D49))</f>
        <v xml:space="preserve"> </v>
      </c>
      <c r="E50" s="94" t="str">
        <f>IF($A50="Totals",SUM(E$14:E49),IF($A50=" "," ",$E49))</f>
        <v xml:space="preserve"> </v>
      </c>
      <c r="F50" s="94" t="str">
        <f>IF($A50="Totals",SUM(F$14:F49),IF($A50=" "," ",($B50+$C50)*($G$8/100)))</f>
        <v xml:space="preserve"> </v>
      </c>
      <c r="G50" s="95" t="str">
        <f>IF($A50="Totals",SUM(G$14:G49),IF($A50=" "," ",D50*($C$11/100)))</f>
        <v xml:space="preserve"> </v>
      </c>
      <c r="H50" s="95" t="str">
        <f>IF($A50="Totals",SUM(H$14:H49),IF($A50=" "," ",E50*($E$11/100)))</f>
        <v xml:space="preserve"> </v>
      </c>
      <c r="I50" s="95" t="str">
        <f>IF($A50="Totals",SUM(I$14:I49),IF($A50=" "," ",SUM(G50:H50)))</f>
        <v xml:space="preserve"> </v>
      </c>
      <c r="J50" s="95" t="str">
        <f>IF($A50="Totals",SUM(J$14:J49),IF($A50=" "," ",FV($G$11/100,$G$4-A50,0,-I50)))</f>
        <v xml:space="preserve"> </v>
      </c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78"/>
      <c r="BK50" s="78"/>
      <c r="BL50" s="78"/>
      <c r="BM50" s="78"/>
      <c r="BN50" s="78"/>
      <c r="BO50" s="78"/>
      <c r="BP50" s="78"/>
      <c r="BQ50" s="78"/>
      <c r="BR50" s="78"/>
      <c r="BS50" s="78"/>
      <c r="BT50" s="78"/>
      <c r="BU50" s="78"/>
      <c r="BV50" s="78"/>
      <c r="BW50" s="78"/>
      <c r="BX50" s="78"/>
      <c r="BY50" s="78"/>
      <c r="BZ50" s="78"/>
      <c r="CA50" s="78"/>
      <c r="CB50" s="78"/>
      <c r="CC50" s="78"/>
      <c r="CD50" s="78"/>
      <c r="CE50" s="78"/>
      <c r="CF50" s="78"/>
      <c r="CG50" s="78"/>
      <c r="CH50" s="78"/>
      <c r="CI50" s="78"/>
      <c r="CJ50" s="78"/>
      <c r="CK50" s="78"/>
      <c r="CL50" s="78"/>
      <c r="CM50" s="78"/>
      <c r="CN50" s="78"/>
      <c r="CO50" s="78"/>
      <c r="CP50" s="78"/>
      <c r="CQ50" s="78"/>
      <c r="CR50" s="78"/>
      <c r="CS50" s="78"/>
      <c r="CT50" s="78"/>
      <c r="CU50" s="78"/>
      <c r="CV50" s="78"/>
      <c r="CW50" s="78"/>
      <c r="CX50" s="78"/>
      <c r="CY50" s="78"/>
      <c r="CZ50" s="78"/>
      <c r="DA50" s="78"/>
      <c r="DB50" s="78"/>
      <c r="DC50" s="78"/>
      <c r="DD50" s="78"/>
      <c r="DE50" s="78"/>
      <c r="DF50" s="78"/>
      <c r="DG50" s="78"/>
      <c r="DH50" s="78"/>
      <c r="DI50" s="78"/>
      <c r="DJ50" s="78"/>
      <c r="DK50" s="78"/>
      <c r="DL50" s="78"/>
      <c r="DM50" s="78"/>
      <c r="DN50" s="78"/>
      <c r="DO50" s="78"/>
      <c r="DP50" s="78"/>
      <c r="DQ50" s="78"/>
      <c r="DR50" s="78"/>
      <c r="DS50" s="78"/>
      <c r="DT50" s="78"/>
      <c r="DU50" s="78"/>
      <c r="DV50" s="78"/>
      <c r="DW50" s="78"/>
      <c r="DX50" s="78"/>
      <c r="DY50" s="78"/>
      <c r="DZ50" s="78"/>
      <c r="EA50" s="78"/>
      <c r="EB50" s="78"/>
      <c r="EC50" s="78"/>
      <c r="ED50" s="78"/>
      <c r="EE50" s="78"/>
      <c r="EF50" s="78"/>
      <c r="EG50" s="78"/>
      <c r="EH50" s="78"/>
      <c r="EI50" s="78"/>
      <c r="EJ50" s="78"/>
      <c r="EK50" s="78"/>
      <c r="EL50" s="78"/>
      <c r="EM50" s="78"/>
      <c r="EN50" s="78"/>
      <c r="EO50" s="78"/>
      <c r="EP50" s="78"/>
      <c r="EQ50" s="78"/>
      <c r="ER50" s="78"/>
      <c r="ES50" s="78"/>
      <c r="ET50" s="78"/>
      <c r="EU50" s="78"/>
      <c r="EV50" s="78"/>
      <c r="EW50" s="78"/>
      <c r="EX50" s="78"/>
      <c r="EY50" s="78"/>
      <c r="EZ50" s="78"/>
      <c r="FA50" s="78"/>
      <c r="FB50" s="78"/>
      <c r="FC50" s="78"/>
      <c r="FD50" s="78"/>
      <c r="FE50" s="78"/>
      <c r="FF50" s="78"/>
      <c r="FG50" s="78"/>
      <c r="FH50" s="78"/>
      <c r="FI50" s="78"/>
      <c r="FJ50" s="78"/>
      <c r="FK50" s="78"/>
      <c r="FL50" s="78"/>
      <c r="FM50" s="78"/>
      <c r="FN50" s="78"/>
      <c r="FO50" s="78"/>
      <c r="FP50" s="78"/>
      <c r="FQ50" s="78"/>
      <c r="FR50" s="78"/>
      <c r="FS50" s="78"/>
      <c r="FT50" s="78"/>
      <c r="FU50" s="78"/>
      <c r="FV50" s="78"/>
      <c r="FW50" s="78"/>
      <c r="FX50" s="78"/>
      <c r="FY50" s="78"/>
      <c r="FZ50" s="78"/>
      <c r="GA50" s="78"/>
      <c r="GB50" s="78"/>
      <c r="GC50" s="78"/>
      <c r="GD50" s="78"/>
      <c r="GE50" s="78"/>
      <c r="GF50" s="78"/>
      <c r="GG50" s="78"/>
      <c r="GH50" s="78"/>
      <c r="GI50" s="78"/>
      <c r="GJ50" s="78"/>
      <c r="GK50" s="78"/>
      <c r="GL50" s="78"/>
      <c r="GM50" s="78"/>
      <c r="GN50" s="78"/>
      <c r="GO50" s="78"/>
      <c r="GP50" s="78"/>
      <c r="GQ50" s="78"/>
      <c r="GR50" s="78"/>
      <c r="GS50" s="78"/>
      <c r="GT50" s="78"/>
      <c r="GU50" s="78"/>
      <c r="GV50" s="78"/>
      <c r="GW50" s="78"/>
      <c r="GX50" s="78"/>
      <c r="GY50" s="78"/>
      <c r="GZ50" s="78"/>
      <c r="HA50" s="78"/>
      <c r="HB50" s="78"/>
      <c r="HC50" s="78"/>
      <c r="HD50" s="78"/>
      <c r="HE50" s="78"/>
      <c r="HF50" s="78"/>
      <c r="HG50" s="78"/>
      <c r="HH50" s="78"/>
      <c r="HI50" s="78"/>
      <c r="HJ50" s="78"/>
      <c r="HK50" s="78"/>
      <c r="HL50" s="78"/>
      <c r="HM50" s="78"/>
      <c r="HN50" s="78"/>
      <c r="HO50" s="78"/>
      <c r="HP50" s="78"/>
      <c r="HQ50" s="78"/>
      <c r="HR50" s="78"/>
      <c r="HS50" s="78"/>
      <c r="HT50" s="78"/>
      <c r="HU50" s="78"/>
      <c r="HV50" s="78"/>
      <c r="HW50" s="78"/>
      <c r="HX50" s="78"/>
      <c r="HY50" s="78"/>
      <c r="HZ50" s="78"/>
      <c r="IA50" s="78"/>
      <c r="IB50" s="78"/>
      <c r="IC50" s="78"/>
      <c r="ID50" s="78"/>
      <c r="IE50" s="78"/>
      <c r="IF50" s="78"/>
      <c r="IG50" s="78"/>
      <c r="IH50" s="78"/>
      <c r="II50" s="78"/>
      <c r="IJ50" s="78"/>
      <c r="IK50" s="78"/>
      <c r="IL50" s="78"/>
      <c r="IM50" s="78"/>
      <c r="IN50" s="78"/>
      <c r="IO50" s="78"/>
      <c r="IP50" s="78"/>
      <c r="IQ50" s="78"/>
      <c r="IR50" s="78"/>
      <c r="IS50" s="78"/>
      <c r="IT50" s="78"/>
      <c r="IU50" s="78"/>
      <c r="IV50" s="78"/>
    </row>
    <row r="51" spans="1:256">
      <c r="A51" s="77" t="str">
        <f>IF($A50="Totals"," ",IF(A50=" "," ",IF($A50='Compound Inv.'!$G$4,"Totals",$A50+1)))</f>
        <v xml:space="preserve"> </v>
      </c>
      <c r="B51" s="93" t="str">
        <f t="shared" si="1"/>
        <v xml:space="preserve"> </v>
      </c>
      <c r="C51" s="93" t="str">
        <f>IF($A51="Totals",SUM(C$14:C50),IF($A51=" "," ",$E$4))</f>
        <v xml:space="preserve"> </v>
      </c>
      <c r="D51" s="94" t="str">
        <f>IF($A51="Totals",SUM(D$14:D50),IF($A51=" "," ",$D50))</f>
        <v xml:space="preserve"> </v>
      </c>
      <c r="E51" s="94" t="str">
        <f>IF($A51="Totals",SUM(E$14:E50),IF($A51=" "," ",$E50))</f>
        <v xml:space="preserve"> </v>
      </c>
      <c r="F51" s="94" t="str">
        <f>IF($A51="Totals",SUM(F$14:F50),IF($A51=" "," ",($B51+$C51)*($G$8/100)))</f>
        <v xml:space="preserve"> </v>
      </c>
      <c r="G51" s="95" t="str">
        <f>IF($A51="Totals",SUM(G$14:G50),IF($A51=" "," ",D51*($C$11/100)))</f>
        <v xml:space="preserve"> </v>
      </c>
      <c r="H51" s="95" t="str">
        <f>IF($A51="Totals",SUM(H$14:H50),IF($A51=" "," ",E51*($E$11/100)))</f>
        <v xml:space="preserve"> </v>
      </c>
      <c r="I51" s="95" t="str">
        <f>IF($A51="Totals",SUM(I$14:I50),IF($A51=" "," ",SUM(G51:H51)))</f>
        <v xml:space="preserve"> </v>
      </c>
      <c r="J51" s="95" t="str">
        <f>IF($A51="Totals",SUM(J$14:J50),IF($A51=" "," ",FV($G$11/100,$G$4-A51,0,-I51)))</f>
        <v xml:space="preserve"> </v>
      </c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8"/>
      <c r="AM51" s="78"/>
      <c r="AN51" s="78"/>
      <c r="AO51" s="78"/>
      <c r="AP51" s="78"/>
      <c r="AQ51" s="78"/>
      <c r="AR51" s="78"/>
      <c r="AS51" s="78"/>
      <c r="AT51" s="78"/>
      <c r="AU51" s="78"/>
      <c r="AV51" s="78"/>
      <c r="AW51" s="78"/>
      <c r="AX51" s="78"/>
      <c r="AY51" s="78"/>
      <c r="AZ51" s="78"/>
      <c r="BA51" s="78"/>
      <c r="BB51" s="78"/>
      <c r="BC51" s="78"/>
      <c r="BD51" s="78"/>
      <c r="BE51" s="78"/>
      <c r="BF51" s="78"/>
      <c r="BG51" s="78"/>
      <c r="BH51" s="78"/>
      <c r="BI51" s="78"/>
      <c r="BJ51" s="78"/>
      <c r="BK51" s="78"/>
      <c r="BL51" s="78"/>
      <c r="BM51" s="78"/>
      <c r="BN51" s="78"/>
      <c r="BO51" s="78"/>
      <c r="BP51" s="78"/>
      <c r="BQ51" s="78"/>
      <c r="BR51" s="78"/>
      <c r="BS51" s="78"/>
      <c r="BT51" s="78"/>
      <c r="BU51" s="78"/>
      <c r="BV51" s="78"/>
      <c r="BW51" s="78"/>
      <c r="BX51" s="78"/>
      <c r="BY51" s="78"/>
      <c r="BZ51" s="78"/>
      <c r="CA51" s="78"/>
      <c r="CB51" s="78"/>
      <c r="CC51" s="78"/>
      <c r="CD51" s="78"/>
      <c r="CE51" s="78"/>
      <c r="CF51" s="78"/>
      <c r="CG51" s="78"/>
      <c r="CH51" s="78"/>
      <c r="CI51" s="78"/>
      <c r="CJ51" s="78"/>
      <c r="CK51" s="78"/>
      <c r="CL51" s="78"/>
      <c r="CM51" s="78"/>
      <c r="CN51" s="78"/>
      <c r="CO51" s="78"/>
      <c r="CP51" s="78"/>
      <c r="CQ51" s="78"/>
      <c r="CR51" s="78"/>
      <c r="CS51" s="78"/>
      <c r="CT51" s="78"/>
      <c r="CU51" s="78"/>
      <c r="CV51" s="78"/>
      <c r="CW51" s="78"/>
      <c r="CX51" s="78"/>
      <c r="CY51" s="78"/>
      <c r="CZ51" s="78"/>
      <c r="DA51" s="78"/>
      <c r="DB51" s="78"/>
      <c r="DC51" s="78"/>
      <c r="DD51" s="78"/>
      <c r="DE51" s="78"/>
      <c r="DF51" s="78"/>
      <c r="DG51" s="78"/>
      <c r="DH51" s="78"/>
      <c r="DI51" s="78"/>
      <c r="DJ51" s="78"/>
      <c r="DK51" s="78"/>
      <c r="DL51" s="78"/>
      <c r="DM51" s="78"/>
      <c r="DN51" s="78"/>
      <c r="DO51" s="78"/>
      <c r="DP51" s="78"/>
      <c r="DQ51" s="78"/>
      <c r="DR51" s="78"/>
      <c r="DS51" s="78"/>
      <c r="DT51" s="78"/>
      <c r="DU51" s="78"/>
      <c r="DV51" s="78"/>
      <c r="DW51" s="78"/>
      <c r="DX51" s="78"/>
      <c r="DY51" s="78"/>
      <c r="DZ51" s="78"/>
      <c r="EA51" s="78"/>
      <c r="EB51" s="78"/>
      <c r="EC51" s="78"/>
      <c r="ED51" s="78"/>
      <c r="EE51" s="78"/>
      <c r="EF51" s="78"/>
      <c r="EG51" s="78"/>
      <c r="EH51" s="78"/>
      <c r="EI51" s="78"/>
      <c r="EJ51" s="78"/>
      <c r="EK51" s="78"/>
      <c r="EL51" s="78"/>
      <c r="EM51" s="78"/>
      <c r="EN51" s="78"/>
      <c r="EO51" s="78"/>
      <c r="EP51" s="78"/>
      <c r="EQ51" s="78"/>
      <c r="ER51" s="78"/>
      <c r="ES51" s="78"/>
      <c r="ET51" s="78"/>
      <c r="EU51" s="78"/>
      <c r="EV51" s="78"/>
      <c r="EW51" s="78"/>
      <c r="EX51" s="78"/>
      <c r="EY51" s="78"/>
      <c r="EZ51" s="78"/>
      <c r="FA51" s="78"/>
      <c r="FB51" s="78"/>
      <c r="FC51" s="78"/>
      <c r="FD51" s="78"/>
      <c r="FE51" s="78"/>
      <c r="FF51" s="78"/>
      <c r="FG51" s="78"/>
      <c r="FH51" s="78"/>
      <c r="FI51" s="78"/>
      <c r="FJ51" s="78"/>
      <c r="FK51" s="78"/>
      <c r="FL51" s="78"/>
      <c r="FM51" s="78"/>
      <c r="FN51" s="78"/>
      <c r="FO51" s="78"/>
      <c r="FP51" s="78"/>
      <c r="FQ51" s="78"/>
      <c r="FR51" s="78"/>
      <c r="FS51" s="78"/>
      <c r="FT51" s="78"/>
      <c r="FU51" s="78"/>
      <c r="FV51" s="78"/>
      <c r="FW51" s="78"/>
      <c r="FX51" s="78"/>
      <c r="FY51" s="78"/>
      <c r="FZ51" s="78"/>
      <c r="GA51" s="78"/>
      <c r="GB51" s="78"/>
      <c r="GC51" s="78"/>
      <c r="GD51" s="78"/>
      <c r="GE51" s="78"/>
      <c r="GF51" s="78"/>
      <c r="GG51" s="78"/>
      <c r="GH51" s="78"/>
      <c r="GI51" s="78"/>
      <c r="GJ51" s="78"/>
      <c r="GK51" s="78"/>
      <c r="GL51" s="78"/>
      <c r="GM51" s="78"/>
      <c r="GN51" s="78"/>
      <c r="GO51" s="78"/>
      <c r="GP51" s="78"/>
      <c r="GQ51" s="78"/>
      <c r="GR51" s="78"/>
      <c r="GS51" s="78"/>
      <c r="GT51" s="78"/>
      <c r="GU51" s="78"/>
      <c r="GV51" s="78"/>
      <c r="GW51" s="78"/>
      <c r="GX51" s="78"/>
      <c r="GY51" s="78"/>
      <c r="GZ51" s="78"/>
      <c r="HA51" s="78"/>
      <c r="HB51" s="78"/>
      <c r="HC51" s="78"/>
      <c r="HD51" s="78"/>
      <c r="HE51" s="78"/>
      <c r="HF51" s="78"/>
      <c r="HG51" s="78"/>
      <c r="HH51" s="78"/>
      <c r="HI51" s="78"/>
      <c r="HJ51" s="78"/>
      <c r="HK51" s="78"/>
      <c r="HL51" s="78"/>
      <c r="HM51" s="78"/>
      <c r="HN51" s="78"/>
      <c r="HO51" s="78"/>
      <c r="HP51" s="78"/>
      <c r="HQ51" s="78"/>
      <c r="HR51" s="78"/>
      <c r="HS51" s="78"/>
      <c r="HT51" s="78"/>
      <c r="HU51" s="78"/>
      <c r="HV51" s="78"/>
      <c r="HW51" s="78"/>
      <c r="HX51" s="78"/>
      <c r="HY51" s="78"/>
      <c r="HZ51" s="78"/>
      <c r="IA51" s="78"/>
      <c r="IB51" s="78"/>
      <c r="IC51" s="78"/>
      <c r="ID51" s="78"/>
      <c r="IE51" s="78"/>
      <c r="IF51" s="78"/>
      <c r="IG51" s="78"/>
      <c r="IH51" s="78"/>
      <c r="II51" s="78"/>
      <c r="IJ51" s="78"/>
      <c r="IK51" s="78"/>
      <c r="IL51" s="78"/>
      <c r="IM51" s="78"/>
      <c r="IN51" s="78"/>
      <c r="IO51" s="78"/>
      <c r="IP51" s="78"/>
      <c r="IQ51" s="78"/>
      <c r="IR51" s="78"/>
      <c r="IS51" s="78"/>
      <c r="IT51" s="78"/>
      <c r="IU51" s="78"/>
      <c r="IV51" s="78"/>
    </row>
    <row r="52" spans="1:256">
      <c r="A52" s="77" t="str">
        <f>IF($A51="Totals"," ",IF(A51=" "," ",IF($A51='Compound Inv.'!$G$4,"Totals",$A51+1)))</f>
        <v xml:space="preserve"> </v>
      </c>
      <c r="B52" s="93" t="str">
        <f t="shared" si="1"/>
        <v xml:space="preserve"> </v>
      </c>
      <c r="C52" s="93" t="str">
        <f>IF($A52="Totals",SUM(C$14:C51),IF($A52=" "," ",$E$4))</f>
        <v xml:space="preserve"> </v>
      </c>
      <c r="D52" s="94" t="str">
        <f>IF($A52="Totals",SUM(D$14:D51),IF($A52=" "," ",$D51))</f>
        <v xml:space="preserve"> </v>
      </c>
      <c r="E52" s="94" t="str">
        <f>IF($A52="Totals",SUM(E$14:E51),IF($A52=" "," ",$E51))</f>
        <v xml:space="preserve"> </v>
      </c>
      <c r="F52" s="94" t="str">
        <f>IF($A52="Totals",SUM(F$14:F51),IF($A52=" "," ",($B52+$C52)*($G$8/100)))</f>
        <v xml:space="preserve"> </v>
      </c>
      <c r="G52" s="95" t="str">
        <f>IF($A52="Totals",SUM(G$14:G51),IF($A52=" "," ",D52*($C$11/100)))</f>
        <v xml:space="preserve"> </v>
      </c>
      <c r="H52" s="95" t="str">
        <f>IF($A52="Totals",SUM(H$14:H51),IF($A52=" "," ",E52*($E$11/100)))</f>
        <v xml:space="preserve"> </v>
      </c>
      <c r="I52" s="95" t="str">
        <f>IF($A52="Totals",SUM(I$14:I51),IF($A52=" "," ",SUM(G52:H52)))</f>
        <v xml:space="preserve"> </v>
      </c>
      <c r="J52" s="95" t="str">
        <f>IF($A52="Totals",SUM(J$14:J51),IF($A52=" "," ",FV($G$11/100,$G$4-A52,0,-I52)))</f>
        <v xml:space="preserve"> </v>
      </c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8"/>
      <c r="AU52" s="78"/>
      <c r="AV52" s="78"/>
      <c r="AW52" s="78"/>
      <c r="AX52" s="78"/>
      <c r="AY52" s="78"/>
      <c r="AZ52" s="78"/>
      <c r="BA52" s="78"/>
      <c r="BB52" s="78"/>
      <c r="BC52" s="78"/>
      <c r="BD52" s="78"/>
      <c r="BE52" s="78"/>
      <c r="BF52" s="78"/>
      <c r="BG52" s="78"/>
      <c r="BH52" s="78"/>
      <c r="BI52" s="78"/>
      <c r="BJ52" s="78"/>
      <c r="BK52" s="78"/>
      <c r="BL52" s="78"/>
      <c r="BM52" s="78"/>
      <c r="BN52" s="78"/>
      <c r="BO52" s="78"/>
      <c r="BP52" s="78"/>
      <c r="BQ52" s="78"/>
      <c r="BR52" s="78"/>
      <c r="BS52" s="78"/>
      <c r="BT52" s="78"/>
      <c r="BU52" s="78"/>
      <c r="BV52" s="78"/>
      <c r="BW52" s="78"/>
      <c r="BX52" s="78"/>
      <c r="BY52" s="78"/>
      <c r="BZ52" s="78"/>
      <c r="CA52" s="78"/>
      <c r="CB52" s="78"/>
      <c r="CC52" s="78"/>
      <c r="CD52" s="78"/>
      <c r="CE52" s="78"/>
      <c r="CF52" s="78"/>
      <c r="CG52" s="78"/>
      <c r="CH52" s="78"/>
      <c r="CI52" s="78"/>
      <c r="CJ52" s="78"/>
      <c r="CK52" s="78"/>
      <c r="CL52" s="78"/>
      <c r="CM52" s="78"/>
      <c r="CN52" s="78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  <c r="DB52" s="78"/>
      <c r="DC52" s="78"/>
      <c r="DD52" s="78"/>
      <c r="DE52" s="78"/>
      <c r="DF52" s="78"/>
      <c r="DG52" s="78"/>
      <c r="DH52" s="78"/>
      <c r="DI52" s="78"/>
      <c r="DJ52" s="78"/>
      <c r="DK52" s="78"/>
      <c r="DL52" s="78"/>
      <c r="DM52" s="78"/>
      <c r="DN52" s="78"/>
      <c r="DO52" s="78"/>
      <c r="DP52" s="78"/>
      <c r="DQ52" s="78"/>
      <c r="DR52" s="78"/>
      <c r="DS52" s="78"/>
      <c r="DT52" s="78"/>
      <c r="DU52" s="78"/>
      <c r="DV52" s="78"/>
      <c r="DW52" s="78"/>
      <c r="DX52" s="78"/>
      <c r="DY52" s="78"/>
      <c r="DZ52" s="78"/>
      <c r="EA52" s="78"/>
      <c r="EB52" s="78"/>
      <c r="EC52" s="78"/>
      <c r="ED52" s="78"/>
      <c r="EE52" s="78"/>
      <c r="EF52" s="78"/>
      <c r="EG52" s="78"/>
      <c r="EH52" s="78"/>
      <c r="EI52" s="78"/>
      <c r="EJ52" s="78"/>
      <c r="EK52" s="78"/>
      <c r="EL52" s="78"/>
      <c r="EM52" s="78"/>
      <c r="EN52" s="78"/>
      <c r="EO52" s="78"/>
      <c r="EP52" s="78"/>
      <c r="EQ52" s="78"/>
      <c r="ER52" s="78"/>
      <c r="ES52" s="78"/>
      <c r="ET52" s="78"/>
      <c r="EU52" s="78"/>
      <c r="EV52" s="78"/>
      <c r="EW52" s="78"/>
      <c r="EX52" s="78"/>
      <c r="EY52" s="78"/>
      <c r="EZ52" s="78"/>
      <c r="FA52" s="78"/>
      <c r="FB52" s="78"/>
      <c r="FC52" s="78"/>
      <c r="FD52" s="78"/>
      <c r="FE52" s="78"/>
      <c r="FF52" s="78"/>
      <c r="FG52" s="78"/>
      <c r="FH52" s="78"/>
      <c r="FI52" s="78"/>
      <c r="FJ52" s="78"/>
      <c r="FK52" s="78"/>
      <c r="FL52" s="78"/>
      <c r="FM52" s="78"/>
      <c r="FN52" s="78"/>
      <c r="FO52" s="78"/>
      <c r="FP52" s="78"/>
      <c r="FQ52" s="78"/>
      <c r="FR52" s="78"/>
      <c r="FS52" s="78"/>
      <c r="FT52" s="78"/>
      <c r="FU52" s="78"/>
      <c r="FV52" s="78"/>
      <c r="FW52" s="78"/>
      <c r="FX52" s="78"/>
      <c r="FY52" s="78"/>
      <c r="FZ52" s="78"/>
      <c r="GA52" s="78"/>
      <c r="GB52" s="78"/>
      <c r="GC52" s="78"/>
      <c r="GD52" s="78"/>
      <c r="GE52" s="78"/>
      <c r="GF52" s="78"/>
      <c r="GG52" s="78"/>
      <c r="GH52" s="78"/>
      <c r="GI52" s="78"/>
      <c r="GJ52" s="78"/>
      <c r="GK52" s="78"/>
      <c r="GL52" s="78"/>
      <c r="GM52" s="78"/>
      <c r="GN52" s="78"/>
      <c r="GO52" s="78"/>
      <c r="GP52" s="78"/>
      <c r="GQ52" s="78"/>
      <c r="GR52" s="78"/>
      <c r="GS52" s="78"/>
      <c r="GT52" s="78"/>
      <c r="GU52" s="78"/>
      <c r="GV52" s="78"/>
      <c r="GW52" s="78"/>
      <c r="GX52" s="78"/>
      <c r="GY52" s="78"/>
      <c r="GZ52" s="78"/>
      <c r="HA52" s="78"/>
      <c r="HB52" s="78"/>
      <c r="HC52" s="78"/>
      <c r="HD52" s="78"/>
      <c r="HE52" s="78"/>
      <c r="HF52" s="78"/>
      <c r="HG52" s="78"/>
      <c r="HH52" s="78"/>
      <c r="HI52" s="78"/>
      <c r="HJ52" s="78"/>
      <c r="HK52" s="78"/>
      <c r="HL52" s="78"/>
      <c r="HM52" s="78"/>
      <c r="HN52" s="78"/>
      <c r="HO52" s="78"/>
      <c r="HP52" s="78"/>
      <c r="HQ52" s="78"/>
      <c r="HR52" s="78"/>
      <c r="HS52" s="78"/>
      <c r="HT52" s="78"/>
      <c r="HU52" s="78"/>
      <c r="HV52" s="78"/>
      <c r="HW52" s="78"/>
      <c r="HX52" s="78"/>
      <c r="HY52" s="78"/>
      <c r="HZ52" s="78"/>
      <c r="IA52" s="78"/>
      <c r="IB52" s="78"/>
      <c r="IC52" s="78"/>
      <c r="ID52" s="78"/>
      <c r="IE52" s="78"/>
      <c r="IF52" s="78"/>
      <c r="IG52" s="78"/>
      <c r="IH52" s="78"/>
      <c r="II52" s="78"/>
      <c r="IJ52" s="78"/>
      <c r="IK52" s="78"/>
      <c r="IL52" s="78"/>
      <c r="IM52" s="78"/>
      <c r="IN52" s="78"/>
      <c r="IO52" s="78"/>
      <c r="IP52" s="78"/>
      <c r="IQ52" s="78"/>
      <c r="IR52" s="78"/>
      <c r="IS52" s="78"/>
      <c r="IT52" s="78"/>
      <c r="IU52" s="78"/>
      <c r="IV52" s="78"/>
    </row>
    <row r="53" spans="1:256">
      <c r="A53" s="77" t="str">
        <f>IF($A52="Totals"," ",IF(A52=" "," ",IF($A52='Compound Inv.'!$G$4,"Totals",$A52+1)))</f>
        <v xml:space="preserve"> </v>
      </c>
      <c r="B53" s="93" t="str">
        <f t="shared" si="1"/>
        <v xml:space="preserve"> </v>
      </c>
      <c r="C53" s="93" t="str">
        <f>IF($A53="Totals",SUM(C$14:C52),IF($A53=" "," ",$E$4))</f>
        <v xml:space="preserve"> </v>
      </c>
      <c r="D53" s="94" t="str">
        <f>IF($A53="Totals",SUM(D$14:D52),IF($A53=" "," ",$D52))</f>
        <v xml:space="preserve"> </v>
      </c>
      <c r="E53" s="94" t="str">
        <f>IF($A53="Totals",SUM(E$14:E52),IF($A53=" "," ",$E52))</f>
        <v xml:space="preserve"> </v>
      </c>
      <c r="F53" s="94" t="str">
        <f>IF($A53="Totals",SUM(F$14:F52),IF($A53=" "," ",($B53+$C53)*($G$8/100)))</f>
        <v xml:space="preserve"> </v>
      </c>
      <c r="G53" s="95" t="str">
        <f>IF($A53="Totals",SUM(G$14:G52),IF($A53=" "," ",D53*($C$11/100)))</f>
        <v xml:space="preserve"> </v>
      </c>
      <c r="H53" s="95" t="str">
        <f>IF($A53="Totals",SUM(H$14:H52),IF($A53=" "," ",E53*($E$11/100)))</f>
        <v xml:space="preserve"> </v>
      </c>
      <c r="I53" s="95" t="str">
        <f>IF($A53="Totals",SUM(I$14:I52),IF($A53=" "," ",SUM(G53:H53)))</f>
        <v xml:space="preserve"> </v>
      </c>
      <c r="J53" s="95" t="str">
        <f>IF($A53="Totals",SUM(J$14:J52),IF($A53=" "," ",FV($G$11/100,$G$4-A53,0,-I53)))</f>
        <v xml:space="preserve"> </v>
      </c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78"/>
      <c r="AP53" s="78"/>
      <c r="AQ53" s="78"/>
      <c r="AR53" s="78"/>
      <c r="AS53" s="78"/>
      <c r="AT53" s="78"/>
      <c r="AU53" s="78"/>
      <c r="AV53" s="78"/>
      <c r="AW53" s="78"/>
      <c r="AX53" s="78"/>
      <c r="AY53" s="78"/>
      <c r="AZ53" s="78"/>
      <c r="BA53" s="78"/>
      <c r="BB53" s="78"/>
      <c r="BC53" s="78"/>
      <c r="BD53" s="78"/>
      <c r="BE53" s="78"/>
      <c r="BF53" s="78"/>
      <c r="BG53" s="78"/>
      <c r="BH53" s="78"/>
      <c r="BI53" s="78"/>
      <c r="BJ53" s="78"/>
      <c r="BK53" s="78"/>
      <c r="BL53" s="78"/>
      <c r="BM53" s="78"/>
      <c r="BN53" s="78"/>
      <c r="BO53" s="78"/>
      <c r="BP53" s="78"/>
      <c r="BQ53" s="78"/>
      <c r="BR53" s="78"/>
      <c r="BS53" s="78"/>
      <c r="BT53" s="78"/>
      <c r="BU53" s="78"/>
      <c r="BV53" s="78"/>
      <c r="BW53" s="78"/>
      <c r="BX53" s="78"/>
      <c r="BY53" s="78"/>
      <c r="BZ53" s="78"/>
      <c r="CA53" s="78"/>
      <c r="CB53" s="78"/>
      <c r="CC53" s="78"/>
      <c r="CD53" s="78"/>
      <c r="CE53" s="78"/>
      <c r="CF53" s="78"/>
      <c r="CG53" s="78"/>
      <c r="CH53" s="78"/>
      <c r="CI53" s="78"/>
      <c r="CJ53" s="78"/>
      <c r="CK53" s="78"/>
      <c r="CL53" s="78"/>
      <c r="CM53" s="78"/>
      <c r="CN53" s="78"/>
      <c r="CO53" s="78"/>
      <c r="CP53" s="78"/>
      <c r="CQ53" s="78"/>
      <c r="CR53" s="78"/>
      <c r="CS53" s="78"/>
      <c r="CT53" s="78"/>
      <c r="CU53" s="78"/>
      <c r="CV53" s="78"/>
      <c r="CW53" s="78"/>
      <c r="CX53" s="78"/>
      <c r="CY53" s="78"/>
      <c r="CZ53" s="78"/>
      <c r="DA53" s="78"/>
      <c r="DB53" s="78"/>
      <c r="DC53" s="78"/>
      <c r="DD53" s="78"/>
      <c r="DE53" s="78"/>
      <c r="DF53" s="78"/>
      <c r="DG53" s="78"/>
      <c r="DH53" s="78"/>
      <c r="DI53" s="78"/>
      <c r="DJ53" s="78"/>
      <c r="DK53" s="78"/>
      <c r="DL53" s="78"/>
      <c r="DM53" s="78"/>
      <c r="DN53" s="78"/>
      <c r="DO53" s="78"/>
      <c r="DP53" s="78"/>
      <c r="DQ53" s="78"/>
      <c r="DR53" s="78"/>
      <c r="DS53" s="78"/>
      <c r="DT53" s="78"/>
      <c r="DU53" s="78"/>
      <c r="DV53" s="78"/>
      <c r="DW53" s="78"/>
      <c r="DX53" s="78"/>
      <c r="DY53" s="78"/>
      <c r="DZ53" s="78"/>
      <c r="EA53" s="78"/>
      <c r="EB53" s="78"/>
      <c r="EC53" s="78"/>
      <c r="ED53" s="78"/>
      <c r="EE53" s="78"/>
      <c r="EF53" s="78"/>
      <c r="EG53" s="78"/>
      <c r="EH53" s="78"/>
      <c r="EI53" s="78"/>
      <c r="EJ53" s="78"/>
      <c r="EK53" s="78"/>
      <c r="EL53" s="78"/>
      <c r="EM53" s="78"/>
      <c r="EN53" s="78"/>
      <c r="EO53" s="78"/>
      <c r="EP53" s="78"/>
      <c r="EQ53" s="78"/>
      <c r="ER53" s="78"/>
      <c r="ES53" s="78"/>
      <c r="ET53" s="78"/>
      <c r="EU53" s="78"/>
      <c r="EV53" s="78"/>
      <c r="EW53" s="78"/>
      <c r="EX53" s="78"/>
      <c r="EY53" s="78"/>
      <c r="EZ53" s="78"/>
      <c r="FA53" s="78"/>
      <c r="FB53" s="78"/>
      <c r="FC53" s="78"/>
      <c r="FD53" s="78"/>
      <c r="FE53" s="78"/>
      <c r="FF53" s="78"/>
      <c r="FG53" s="78"/>
      <c r="FH53" s="78"/>
      <c r="FI53" s="78"/>
      <c r="FJ53" s="78"/>
      <c r="FK53" s="78"/>
      <c r="FL53" s="78"/>
      <c r="FM53" s="78"/>
      <c r="FN53" s="78"/>
      <c r="FO53" s="78"/>
      <c r="FP53" s="78"/>
      <c r="FQ53" s="78"/>
      <c r="FR53" s="78"/>
      <c r="FS53" s="78"/>
      <c r="FT53" s="78"/>
      <c r="FU53" s="78"/>
      <c r="FV53" s="78"/>
      <c r="FW53" s="78"/>
      <c r="FX53" s="78"/>
      <c r="FY53" s="78"/>
      <c r="FZ53" s="78"/>
      <c r="GA53" s="78"/>
      <c r="GB53" s="78"/>
      <c r="GC53" s="78"/>
      <c r="GD53" s="78"/>
      <c r="GE53" s="78"/>
      <c r="GF53" s="78"/>
      <c r="GG53" s="78"/>
      <c r="GH53" s="78"/>
      <c r="GI53" s="78"/>
      <c r="GJ53" s="78"/>
      <c r="GK53" s="78"/>
      <c r="GL53" s="78"/>
      <c r="GM53" s="78"/>
      <c r="GN53" s="78"/>
      <c r="GO53" s="78"/>
      <c r="GP53" s="78"/>
      <c r="GQ53" s="78"/>
      <c r="GR53" s="78"/>
      <c r="GS53" s="78"/>
      <c r="GT53" s="78"/>
      <c r="GU53" s="78"/>
      <c r="GV53" s="78"/>
      <c r="GW53" s="78"/>
      <c r="GX53" s="78"/>
      <c r="GY53" s="78"/>
      <c r="GZ53" s="78"/>
      <c r="HA53" s="78"/>
      <c r="HB53" s="78"/>
      <c r="HC53" s="78"/>
      <c r="HD53" s="78"/>
      <c r="HE53" s="78"/>
      <c r="HF53" s="78"/>
      <c r="HG53" s="78"/>
      <c r="HH53" s="78"/>
      <c r="HI53" s="78"/>
      <c r="HJ53" s="78"/>
      <c r="HK53" s="78"/>
      <c r="HL53" s="78"/>
      <c r="HM53" s="78"/>
      <c r="HN53" s="78"/>
      <c r="HO53" s="78"/>
      <c r="HP53" s="78"/>
      <c r="HQ53" s="78"/>
      <c r="HR53" s="78"/>
      <c r="HS53" s="78"/>
      <c r="HT53" s="78"/>
      <c r="HU53" s="78"/>
      <c r="HV53" s="78"/>
      <c r="HW53" s="78"/>
      <c r="HX53" s="78"/>
      <c r="HY53" s="78"/>
      <c r="HZ53" s="78"/>
      <c r="IA53" s="78"/>
      <c r="IB53" s="78"/>
      <c r="IC53" s="78"/>
      <c r="ID53" s="78"/>
      <c r="IE53" s="78"/>
      <c r="IF53" s="78"/>
      <c r="IG53" s="78"/>
      <c r="IH53" s="78"/>
      <c r="II53" s="78"/>
      <c r="IJ53" s="78"/>
      <c r="IK53" s="78"/>
      <c r="IL53" s="78"/>
      <c r="IM53" s="78"/>
      <c r="IN53" s="78"/>
      <c r="IO53" s="78"/>
      <c r="IP53" s="78"/>
      <c r="IQ53" s="78"/>
      <c r="IR53" s="78"/>
      <c r="IS53" s="78"/>
      <c r="IT53" s="78"/>
      <c r="IU53" s="78"/>
      <c r="IV53" s="78"/>
    </row>
    <row r="54" spans="1:256">
      <c r="A54" s="77" t="str">
        <f>IF($A53="Totals"," ",IF(A53=" "," ",IF($A53='Compound Inv.'!$G$4,"Totals",$A53+1)))</f>
        <v xml:space="preserve"> </v>
      </c>
      <c r="B54" s="93" t="str">
        <f t="shared" si="1"/>
        <v xml:space="preserve"> </v>
      </c>
      <c r="C54" s="93" t="str">
        <f>IF($A54="Totals",SUM(C$14:C53),IF($A54=" "," ",$E$4))</f>
        <v xml:space="preserve"> </v>
      </c>
      <c r="D54" s="94" t="str">
        <f>IF($A54="Totals",SUM(D$14:D53),IF($A54=" "," ",$D53))</f>
        <v xml:space="preserve"> </v>
      </c>
      <c r="E54" s="94" t="str">
        <f>IF($A54="Totals",SUM(E$14:E53),IF($A54=" "," ",$E53))</f>
        <v xml:space="preserve"> </v>
      </c>
      <c r="F54" s="94" t="str">
        <f>IF($A54="Totals",SUM(F$14:F53),IF($A54=" "," ",($B54+$C54)*($G$8/100)))</f>
        <v xml:space="preserve"> </v>
      </c>
      <c r="G54" s="95" t="str">
        <f>IF($A54="Totals",SUM(G$14:G53),IF($A54=" "," ",D54*($C$11/100)))</f>
        <v xml:space="preserve"> </v>
      </c>
      <c r="H54" s="95" t="str">
        <f>IF($A54="Totals",SUM(H$14:H53),IF($A54=" "," ",E54*($E$11/100)))</f>
        <v xml:space="preserve"> </v>
      </c>
      <c r="I54" s="95" t="str">
        <f>IF($A54="Totals",SUM(I$14:I53),IF($A54=" "," ",SUM(G54:H54)))</f>
        <v xml:space="preserve"> </v>
      </c>
      <c r="J54" s="95" t="str">
        <f>IF($A54="Totals",SUM(J$14:J53),IF($A54=" "," ",FV($G$11/100,$G$4-A54,0,-I54)))</f>
        <v xml:space="preserve"> </v>
      </c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K54" s="78"/>
      <c r="AL54" s="78"/>
      <c r="AM54" s="78"/>
      <c r="AN54" s="78"/>
      <c r="AO54" s="78"/>
      <c r="AP54" s="78"/>
      <c r="AQ54" s="78"/>
      <c r="AR54" s="78"/>
      <c r="AS54" s="78"/>
      <c r="AT54" s="78"/>
      <c r="AU54" s="78"/>
      <c r="AV54" s="78"/>
      <c r="AW54" s="78"/>
      <c r="AX54" s="78"/>
      <c r="AY54" s="78"/>
      <c r="AZ54" s="78"/>
      <c r="BA54" s="78"/>
      <c r="BB54" s="78"/>
      <c r="BC54" s="78"/>
      <c r="BD54" s="78"/>
      <c r="BE54" s="78"/>
      <c r="BF54" s="78"/>
      <c r="BG54" s="78"/>
      <c r="BH54" s="78"/>
      <c r="BI54" s="78"/>
      <c r="BJ54" s="78"/>
      <c r="BK54" s="78"/>
      <c r="BL54" s="78"/>
      <c r="BM54" s="78"/>
      <c r="BN54" s="78"/>
      <c r="BO54" s="78"/>
      <c r="BP54" s="78"/>
      <c r="BQ54" s="78"/>
      <c r="BR54" s="78"/>
      <c r="BS54" s="78"/>
      <c r="BT54" s="78"/>
      <c r="BU54" s="78"/>
      <c r="BV54" s="78"/>
      <c r="BW54" s="78"/>
      <c r="BX54" s="78"/>
      <c r="BY54" s="78"/>
      <c r="BZ54" s="78"/>
      <c r="CA54" s="78"/>
      <c r="CB54" s="78"/>
      <c r="CC54" s="78"/>
      <c r="CD54" s="78"/>
      <c r="CE54" s="78"/>
      <c r="CF54" s="78"/>
      <c r="CG54" s="78"/>
      <c r="CH54" s="78"/>
      <c r="CI54" s="78"/>
      <c r="CJ54" s="78"/>
      <c r="CK54" s="78"/>
      <c r="CL54" s="78"/>
      <c r="CM54" s="78"/>
      <c r="CN54" s="78"/>
      <c r="CO54" s="78"/>
      <c r="CP54" s="78"/>
      <c r="CQ54" s="78"/>
      <c r="CR54" s="78"/>
      <c r="CS54" s="78"/>
      <c r="CT54" s="78"/>
      <c r="CU54" s="78"/>
      <c r="CV54" s="78"/>
      <c r="CW54" s="78"/>
      <c r="CX54" s="78"/>
      <c r="CY54" s="78"/>
      <c r="CZ54" s="78"/>
      <c r="DA54" s="78"/>
      <c r="DB54" s="78"/>
      <c r="DC54" s="78"/>
      <c r="DD54" s="78"/>
      <c r="DE54" s="78"/>
      <c r="DF54" s="78"/>
      <c r="DG54" s="78"/>
      <c r="DH54" s="78"/>
      <c r="DI54" s="78"/>
      <c r="DJ54" s="78"/>
      <c r="DK54" s="78"/>
      <c r="DL54" s="78"/>
      <c r="DM54" s="78"/>
      <c r="DN54" s="78"/>
      <c r="DO54" s="78"/>
      <c r="DP54" s="78"/>
      <c r="DQ54" s="78"/>
      <c r="DR54" s="78"/>
      <c r="DS54" s="78"/>
      <c r="DT54" s="78"/>
      <c r="DU54" s="78"/>
      <c r="DV54" s="78"/>
      <c r="DW54" s="78"/>
      <c r="DX54" s="78"/>
      <c r="DY54" s="78"/>
      <c r="DZ54" s="78"/>
      <c r="EA54" s="78"/>
      <c r="EB54" s="78"/>
      <c r="EC54" s="78"/>
      <c r="ED54" s="78"/>
      <c r="EE54" s="78"/>
      <c r="EF54" s="78"/>
      <c r="EG54" s="78"/>
      <c r="EH54" s="78"/>
      <c r="EI54" s="78"/>
      <c r="EJ54" s="78"/>
      <c r="EK54" s="78"/>
      <c r="EL54" s="78"/>
      <c r="EM54" s="78"/>
      <c r="EN54" s="78"/>
      <c r="EO54" s="78"/>
      <c r="EP54" s="78"/>
      <c r="EQ54" s="78"/>
      <c r="ER54" s="78"/>
      <c r="ES54" s="78"/>
      <c r="ET54" s="78"/>
      <c r="EU54" s="78"/>
      <c r="EV54" s="78"/>
      <c r="EW54" s="78"/>
      <c r="EX54" s="78"/>
      <c r="EY54" s="78"/>
      <c r="EZ54" s="78"/>
      <c r="FA54" s="78"/>
      <c r="FB54" s="78"/>
      <c r="FC54" s="78"/>
      <c r="FD54" s="78"/>
      <c r="FE54" s="78"/>
      <c r="FF54" s="78"/>
      <c r="FG54" s="78"/>
      <c r="FH54" s="78"/>
      <c r="FI54" s="78"/>
      <c r="FJ54" s="78"/>
      <c r="FK54" s="78"/>
      <c r="FL54" s="78"/>
      <c r="FM54" s="78"/>
      <c r="FN54" s="78"/>
      <c r="FO54" s="78"/>
      <c r="FP54" s="78"/>
      <c r="FQ54" s="78"/>
      <c r="FR54" s="78"/>
      <c r="FS54" s="78"/>
      <c r="FT54" s="78"/>
      <c r="FU54" s="78"/>
      <c r="FV54" s="78"/>
      <c r="FW54" s="78"/>
      <c r="FX54" s="78"/>
      <c r="FY54" s="78"/>
      <c r="FZ54" s="78"/>
      <c r="GA54" s="78"/>
      <c r="GB54" s="78"/>
      <c r="GC54" s="78"/>
      <c r="GD54" s="78"/>
      <c r="GE54" s="78"/>
      <c r="GF54" s="78"/>
      <c r="GG54" s="78"/>
      <c r="GH54" s="78"/>
      <c r="GI54" s="78"/>
      <c r="GJ54" s="78"/>
      <c r="GK54" s="78"/>
      <c r="GL54" s="78"/>
      <c r="GM54" s="78"/>
      <c r="GN54" s="78"/>
      <c r="GO54" s="78"/>
      <c r="GP54" s="78"/>
      <c r="GQ54" s="78"/>
      <c r="GR54" s="78"/>
      <c r="GS54" s="78"/>
      <c r="GT54" s="78"/>
      <c r="GU54" s="78"/>
      <c r="GV54" s="78"/>
      <c r="GW54" s="78"/>
      <c r="GX54" s="78"/>
      <c r="GY54" s="78"/>
      <c r="GZ54" s="78"/>
      <c r="HA54" s="78"/>
      <c r="HB54" s="78"/>
      <c r="HC54" s="78"/>
      <c r="HD54" s="78"/>
      <c r="HE54" s="78"/>
      <c r="HF54" s="78"/>
      <c r="HG54" s="78"/>
      <c r="HH54" s="78"/>
      <c r="HI54" s="78"/>
      <c r="HJ54" s="78"/>
      <c r="HK54" s="78"/>
      <c r="HL54" s="78"/>
      <c r="HM54" s="78"/>
      <c r="HN54" s="78"/>
      <c r="HO54" s="78"/>
      <c r="HP54" s="78"/>
      <c r="HQ54" s="78"/>
      <c r="HR54" s="78"/>
      <c r="HS54" s="78"/>
      <c r="HT54" s="78"/>
      <c r="HU54" s="78"/>
      <c r="HV54" s="78"/>
      <c r="HW54" s="78"/>
      <c r="HX54" s="78"/>
      <c r="HY54" s="78"/>
      <c r="HZ54" s="78"/>
      <c r="IA54" s="78"/>
      <c r="IB54" s="78"/>
      <c r="IC54" s="78"/>
      <c r="ID54" s="78"/>
      <c r="IE54" s="78"/>
      <c r="IF54" s="78"/>
      <c r="IG54" s="78"/>
      <c r="IH54" s="78"/>
      <c r="II54" s="78"/>
      <c r="IJ54" s="78"/>
      <c r="IK54" s="78"/>
      <c r="IL54" s="78"/>
      <c r="IM54" s="78"/>
      <c r="IN54" s="78"/>
      <c r="IO54" s="78"/>
      <c r="IP54" s="78"/>
      <c r="IQ54" s="78"/>
      <c r="IR54" s="78"/>
      <c r="IS54" s="78"/>
      <c r="IT54" s="78"/>
      <c r="IU54" s="78"/>
      <c r="IV54" s="78"/>
    </row>
    <row r="55" spans="1:256">
      <c r="A55" s="77" t="str">
        <f>IF($A54="Totals"," ",IF(A54=" "," ",IF($A54='Compound Inv.'!$G$4,"Totals",$A54+1)))</f>
        <v xml:space="preserve"> </v>
      </c>
      <c r="B55" s="93" t="str">
        <f t="shared" si="1"/>
        <v xml:space="preserve"> </v>
      </c>
      <c r="C55" s="93" t="str">
        <f>IF($A55="Totals",SUM(C$14:C54),IF($A55=" "," ",$E$4))</f>
        <v xml:space="preserve"> </v>
      </c>
      <c r="D55" s="94" t="str">
        <f>IF($A55="Totals",SUM(D$14:D54),IF($A55=" "," ",$D54))</f>
        <v xml:space="preserve"> </v>
      </c>
      <c r="E55" s="94" t="str">
        <f>IF($A55="Totals",SUM(E$14:E54),IF($A55=" "," ",$E54))</f>
        <v xml:space="preserve"> </v>
      </c>
      <c r="F55" s="94" t="str">
        <f>IF($A55="Totals",SUM(F$14:F54),IF($A55=" "," ",($B55+$C55)*($G$8/100)))</f>
        <v xml:space="preserve"> </v>
      </c>
      <c r="G55" s="95" t="str">
        <f>IF($A55="Totals",SUM(G$14:G54),IF($A55=" "," ",D55*($C$11/100)))</f>
        <v xml:space="preserve"> </v>
      </c>
      <c r="H55" s="95" t="str">
        <f>IF($A55="Totals",SUM(H$14:H54),IF($A55=" "," ",E55*($E$11/100)))</f>
        <v xml:space="preserve"> </v>
      </c>
      <c r="I55" s="95" t="str">
        <f>IF($A55="Totals",SUM(I$14:I54),IF($A55=" "," ",SUM(G55:H55)))</f>
        <v xml:space="preserve"> </v>
      </c>
      <c r="J55" s="95" t="str">
        <f>IF($A55="Totals",SUM(J$14:J54),IF($A55=" "," ",FV($G$11/100,$G$4-A55,0,-I55)))</f>
        <v xml:space="preserve"> </v>
      </c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  <c r="AV55" s="78"/>
      <c r="AW55" s="78"/>
      <c r="AX55" s="78"/>
      <c r="AY55" s="78"/>
      <c r="AZ55" s="78"/>
      <c r="BA55" s="78"/>
      <c r="BB55" s="78"/>
      <c r="BC55" s="78"/>
      <c r="BD55" s="78"/>
      <c r="BE55" s="78"/>
      <c r="BF55" s="78"/>
      <c r="BG55" s="78"/>
      <c r="BH55" s="78"/>
      <c r="BI55" s="78"/>
      <c r="BJ55" s="78"/>
      <c r="BK55" s="78"/>
      <c r="BL55" s="78"/>
      <c r="BM55" s="78"/>
      <c r="BN55" s="78"/>
      <c r="BO55" s="78"/>
      <c r="BP55" s="78"/>
      <c r="BQ55" s="78"/>
      <c r="BR55" s="78"/>
      <c r="BS55" s="78"/>
      <c r="BT55" s="78"/>
      <c r="BU55" s="78"/>
      <c r="BV55" s="78"/>
      <c r="BW55" s="78"/>
      <c r="BX55" s="78"/>
      <c r="BY55" s="78"/>
      <c r="BZ55" s="78"/>
      <c r="CA55" s="78"/>
      <c r="CB55" s="78"/>
      <c r="CC55" s="78"/>
      <c r="CD55" s="78"/>
      <c r="CE55" s="78"/>
      <c r="CF55" s="78"/>
      <c r="CG55" s="78"/>
      <c r="CH55" s="78"/>
      <c r="CI55" s="78"/>
      <c r="CJ55" s="78"/>
      <c r="CK55" s="78"/>
      <c r="CL55" s="78"/>
      <c r="CM55" s="78"/>
      <c r="CN55" s="78"/>
      <c r="CO55" s="78"/>
      <c r="CP55" s="78"/>
      <c r="CQ55" s="78"/>
      <c r="CR55" s="78"/>
      <c r="CS55" s="78"/>
      <c r="CT55" s="78"/>
      <c r="CU55" s="78"/>
      <c r="CV55" s="78"/>
      <c r="CW55" s="78"/>
      <c r="CX55" s="78"/>
      <c r="CY55" s="78"/>
      <c r="CZ55" s="78"/>
      <c r="DA55" s="78"/>
      <c r="DB55" s="78"/>
      <c r="DC55" s="78"/>
      <c r="DD55" s="78"/>
      <c r="DE55" s="78"/>
      <c r="DF55" s="78"/>
      <c r="DG55" s="78"/>
      <c r="DH55" s="78"/>
      <c r="DI55" s="78"/>
      <c r="DJ55" s="78"/>
      <c r="DK55" s="78"/>
      <c r="DL55" s="78"/>
      <c r="DM55" s="78"/>
      <c r="DN55" s="78"/>
      <c r="DO55" s="78"/>
      <c r="DP55" s="78"/>
      <c r="DQ55" s="78"/>
      <c r="DR55" s="78"/>
      <c r="DS55" s="78"/>
      <c r="DT55" s="78"/>
      <c r="DU55" s="78"/>
      <c r="DV55" s="78"/>
      <c r="DW55" s="78"/>
      <c r="DX55" s="78"/>
      <c r="DY55" s="78"/>
      <c r="DZ55" s="78"/>
      <c r="EA55" s="78"/>
      <c r="EB55" s="78"/>
      <c r="EC55" s="78"/>
      <c r="ED55" s="78"/>
      <c r="EE55" s="78"/>
      <c r="EF55" s="78"/>
      <c r="EG55" s="78"/>
      <c r="EH55" s="78"/>
      <c r="EI55" s="78"/>
      <c r="EJ55" s="78"/>
      <c r="EK55" s="78"/>
      <c r="EL55" s="78"/>
      <c r="EM55" s="78"/>
      <c r="EN55" s="78"/>
      <c r="EO55" s="78"/>
      <c r="EP55" s="78"/>
      <c r="EQ55" s="78"/>
      <c r="ER55" s="78"/>
      <c r="ES55" s="78"/>
      <c r="ET55" s="78"/>
      <c r="EU55" s="78"/>
      <c r="EV55" s="78"/>
      <c r="EW55" s="78"/>
      <c r="EX55" s="78"/>
      <c r="EY55" s="78"/>
      <c r="EZ55" s="78"/>
      <c r="FA55" s="78"/>
      <c r="FB55" s="78"/>
      <c r="FC55" s="78"/>
      <c r="FD55" s="78"/>
      <c r="FE55" s="78"/>
      <c r="FF55" s="78"/>
      <c r="FG55" s="78"/>
      <c r="FH55" s="78"/>
      <c r="FI55" s="78"/>
      <c r="FJ55" s="78"/>
      <c r="FK55" s="78"/>
      <c r="FL55" s="78"/>
      <c r="FM55" s="78"/>
      <c r="FN55" s="78"/>
      <c r="FO55" s="78"/>
      <c r="FP55" s="78"/>
      <c r="FQ55" s="78"/>
      <c r="FR55" s="78"/>
      <c r="FS55" s="78"/>
      <c r="FT55" s="78"/>
      <c r="FU55" s="78"/>
      <c r="FV55" s="78"/>
      <c r="FW55" s="78"/>
      <c r="FX55" s="78"/>
      <c r="FY55" s="78"/>
      <c r="FZ55" s="78"/>
      <c r="GA55" s="78"/>
      <c r="GB55" s="78"/>
      <c r="GC55" s="78"/>
      <c r="GD55" s="78"/>
      <c r="GE55" s="78"/>
      <c r="GF55" s="78"/>
      <c r="GG55" s="78"/>
      <c r="GH55" s="78"/>
      <c r="GI55" s="78"/>
      <c r="GJ55" s="78"/>
      <c r="GK55" s="78"/>
      <c r="GL55" s="78"/>
      <c r="GM55" s="78"/>
      <c r="GN55" s="78"/>
      <c r="GO55" s="78"/>
      <c r="GP55" s="78"/>
      <c r="GQ55" s="78"/>
      <c r="GR55" s="78"/>
      <c r="GS55" s="78"/>
      <c r="GT55" s="78"/>
      <c r="GU55" s="78"/>
      <c r="GV55" s="78"/>
      <c r="GW55" s="78"/>
      <c r="GX55" s="78"/>
      <c r="GY55" s="78"/>
      <c r="GZ55" s="78"/>
      <c r="HA55" s="78"/>
      <c r="HB55" s="78"/>
      <c r="HC55" s="78"/>
      <c r="HD55" s="78"/>
      <c r="HE55" s="78"/>
      <c r="HF55" s="78"/>
      <c r="HG55" s="78"/>
      <c r="HH55" s="78"/>
      <c r="HI55" s="78"/>
      <c r="HJ55" s="78"/>
      <c r="HK55" s="78"/>
      <c r="HL55" s="78"/>
      <c r="HM55" s="78"/>
      <c r="HN55" s="78"/>
      <c r="HO55" s="78"/>
      <c r="HP55" s="78"/>
      <c r="HQ55" s="78"/>
      <c r="HR55" s="78"/>
      <c r="HS55" s="78"/>
      <c r="HT55" s="78"/>
      <c r="HU55" s="78"/>
      <c r="HV55" s="78"/>
      <c r="HW55" s="78"/>
      <c r="HX55" s="78"/>
      <c r="HY55" s="78"/>
      <c r="HZ55" s="78"/>
      <c r="IA55" s="78"/>
      <c r="IB55" s="78"/>
      <c r="IC55" s="78"/>
      <c r="ID55" s="78"/>
      <c r="IE55" s="78"/>
      <c r="IF55" s="78"/>
      <c r="IG55" s="78"/>
      <c r="IH55" s="78"/>
      <c r="II55" s="78"/>
      <c r="IJ55" s="78"/>
      <c r="IK55" s="78"/>
      <c r="IL55" s="78"/>
      <c r="IM55" s="78"/>
      <c r="IN55" s="78"/>
      <c r="IO55" s="78"/>
      <c r="IP55" s="78"/>
      <c r="IQ55" s="78"/>
      <c r="IR55" s="78"/>
      <c r="IS55" s="78"/>
      <c r="IT55" s="78"/>
      <c r="IU55" s="78"/>
      <c r="IV55" s="78"/>
    </row>
    <row r="56" spans="1:256">
      <c r="A56" s="77" t="str">
        <f>IF($A55="Totals"," ",IF(A55=" "," ",IF($A55='Compound Inv.'!$G$4,"Totals",$A55+1)))</f>
        <v xml:space="preserve"> </v>
      </c>
      <c r="B56" s="93" t="str">
        <f t="shared" si="1"/>
        <v xml:space="preserve"> </v>
      </c>
      <c r="C56" s="93" t="str">
        <f>IF($A56="Totals",SUM(C$14:C55),IF($A56=" "," ",$E$4))</f>
        <v xml:space="preserve"> </v>
      </c>
      <c r="D56" s="94" t="str">
        <f>IF($A56="Totals",SUM(D$14:D55),IF($A56=" "," ",$D55))</f>
        <v xml:space="preserve"> </v>
      </c>
      <c r="E56" s="94" t="str">
        <f>IF($A56="Totals",SUM(E$14:E55),IF($A56=" "," ",$E55))</f>
        <v xml:space="preserve"> </v>
      </c>
      <c r="F56" s="94" t="str">
        <f>IF($A56="Totals",SUM(F$14:F55),IF($A56=" "," ",($B56+$C56)*($G$8/100)))</f>
        <v xml:space="preserve"> </v>
      </c>
      <c r="G56" s="95" t="str">
        <f>IF($A56="Totals",SUM(G$14:G55),IF($A56=" "," ",D56*($C$11/100)))</f>
        <v xml:space="preserve"> </v>
      </c>
      <c r="H56" s="95" t="str">
        <f>IF($A56="Totals",SUM(H$14:H55),IF($A56=" "," ",E56*($E$11/100)))</f>
        <v xml:space="preserve"> </v>
      </c>
      <c r="I56" s="95" t="str">
        <f>IF($A56="Totals",SUM(I$14:I55),IF($A56=" "," ",SUM(G56:H56)))</f>
        <v xml:space="preserve"> </v>
      </c>
      <c r="J56" s="95" t="str">
        <f>IF($A56="Totals",SUM(J$14:J55),IF($A56=" "," ",FV($G$11/100,$G$4-A56,0,-I56)))</f>
        <v xml:space="preserve"> </v>
      </c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8"/>
      <c r="AV56" s="78"/>
      <c r="AW56" s="78"/>
      <c r="AX56" s="78"/>
      <c r="AY56" s="78"/>
      <c r="AZ56" s="78"/>
      <c r="BA56" s="78"/>
      <c r="BB56" s="78"/>
      <c r="BC56" s="78"/>
      <c r="BD56" s="78"/>
      <c r="BE56" s="78"/>
      <c r="BF56" s="78"/>
      <c r="BG56" s="78"/>
      <c r="BH56" s="78"/>
      <c r="BI56" s="78"/>
      <c r="BJ56" s="78"/>
      <c r="BK56" s="78"/>
      <c r="BL56" s="78"/>
      <c r="BM56" s="78"/>
      <c r="BN56" s="78"/>
      <c r="BO56" s="78"/>
      <c r="BP56" s="78"/>
      <c r="BQ56" s="78"/>
      <c r="BR56" s="78"/>
      <c r="BS56" s="78"/>
      <c r="BT56" s="78"/>
      <c r="BU56" s="78"/>
      <c r="BV56" s="78"/>
      <c r="BW56" s="78"/>
      <c r="BX56" s="78"/>
      <c r="BY56" s="78"/>
      <c r="BZ56" s="78"/>
      <c r="CA56" s="78"/>
      <c r="CB56" s="78"/>
      <c r="CC56" s="78"/>
      <c r="CD56" s="78"/>
      <c r="CE56" s="78"/>
      <c r="CF56" s="78"/>
      <c r="CG56" s="78"/>
      <c r="CH56" s="78"/>
      <c r="CI56" s="78"/>
      <c r="CJ56" s="78"/>
      <c r="CK56" s="78"/>
      <c r="CL56" s="78"/>
      <c r="CM56" s="78"/>
      <c r="CN56" s="78"/>
      <c r="CO56" s="78"/>
      <c r="CP56" s="78"/>
      <c r="CQ56" s="78"/>
      <c r="CR56" s="78"/>
      <c r="CS56" s="78"/>
      <c r="CT56" s="78"/>
      <c r="CU56" s="78"/>
      <c r="CV56" s="78"/>
      <c r="CW56" s="78"/>
      <c r="CX56" s="78"/>
      <c r="CY56" s="78"/>
      <c r="CZ56" s="78"/>
      <c r="DA56" s="78"/>
      <c r="DB56" s="78"/>
      <c r="DC56" s="78"/>
      <c r="DD56" s="78"/>
      <c r="DE56" s="78"/>
      <c r="DF56" s="78"/>
      <c r="DG56" s="78"/>
      <c r="DH56" s="78"/>
      <c r="DI56" s="78"/>
      <c r="DJ56" s="78"/>
      <c r="DK56" s="78"/>
      <c r="DL56" s="78"/>
      <c r="DM56" s="78"/>
      <c r="DN56" s="78"/>
      <c r="DO56" s="78"/>
      <c r="DP56" s="78"/>
      <c r="DQ56" s="78"/>
      <c r="DR56" s="78"/>
      <c r="DS56" s="78"/>
      <c r="DT56" s="78"/>
      <c r="DU56" s="78"/>
      <c r="DV56" s="78"/>
      <c r="DW56" s="78"/>
      <c r="DX56" s="78"/>
      <c r="DY56" s="78"/>
      <c r="DZ56" s="78"/>
      <c r="EA56" s="78"/>
      <c r="EB56" s="78"/>
      <c r="EC56" s="78"/>
      <c r="ED56" s="78"/>
      <c r="EE56" s="78"/>
      <c r="EF56" s="78"/>
      <c r="EG56" s="78"/>
      <c r="EH56" s="78"/>
      <c r="EI56" s="78"/>
      <c r="EJ56" s="78"/>
      <c r="EK56" s="78"/>
      <c r="EL56" s="78"/>
      <c r="EM56" s="78"/>
      <c r="EN56" s="78"/>
      <c r="EO56" s="78"/>
      <c r="EP56" s="78"/>
      <c r="EQ56" s="78"/>
      <c r="ER56" s="78"/>
      <c r="ES56" s="78"/>
      <c r="ET56" s="78"/>
      <c r="EU56" s="78"/>
      <c r="EV56" s="78"/>
      <c r="EW56" s="78"/>
      <c r="EX56" s="78"/>
      <c r="EY56" s="78"/>
      <c r="EZ56" s="78"/>
      <c r="FA56" s="78"/>
      <c r="FB56" s="78"/>
      <c r="FC56" s="78"/>
      <c r="FD56" s="78"/>
      <c r="FE56" s="78"/>
      <c r="FF56" s="78"/>
      <c r="FG56" s="78"/>
      <c r="FH56" s="78"/>
      <c r="FI56" s="78"/>
      <c r="FJ56" s="78"/>
      <c r="FK56" s="78"/>
      <c r="FL56" s="78"/>
      <c r="FM56" s="78"/>
      <c r="FN56" s="78"/>
      <c r="FO56" s="78"/>
      <c r="FP56" s="78"/>
      <c r="FQ56" s="78"/>
      <c r="FR56" s="78"/>
      <c r="FS56" s="78"/>
      <c r="FT56" s="78"/>
      <c r="FU56" s="78"/>
      <c r="FV56" s="78"/>
      <c r="FW56" s="78"/>
      <c r="FX56" s="78"/>
      <c r="FY56" s="78"/>
      <c r="FZ56" s="78"/>
      <c r="GA56" s="78"/>
      <c r="GB56" s="78"/>
      <c r="GC56" s="78"/>
      <c r="GD56" s="78"/>
      <c r="GE56" s="78"/>
      <c r="GF56" s="78"/>
      <c r="GG56" s="78"/>
      <c r="GH56" s="78"/>
      <c r="GI56" s="78"/>
      <c r="GJ56" s="78"/>
      <c r="GK56" s="78"/>
      <c r="GL56" s="78"/>
      <c r="GM56" s="78"/>
      <c r="GN56" s="78"/>
      <c r="GO56" s="78"/>
      <c r="GP56" s="78"/>
      <c r="GQ56" s="78"/>
      <c r="GR56" s="78"/>
      <c r="GS56" s="78"/>
      <c r="GT56" s="78"/>
      <c r="GU56" s="78"/>
      <c r="GV56" s="78"/>
      <c r="GW56" s="78"/>
      <c r="GX56" s="78"/>
      <c r="GY56" s="78"/>
      <c r="GZ56" s="78"/>
      <c r="HA56" s="78"/>
      <c r="HB56" s="78"/>
      <c r="HC56" s="78"/>
      <c r="HD56" s="78"/>
      <c r="HE56" s="78"/>
      <c r="HF56" s="78"/>
      <c r="HG56" s="78"/>
      <c r="HH56" s="78"/>
      <c r="HI56" s="78"/>
      <c r="HJ56" s="78"/>
      <c r="HK56" s="78"/>
      <c r="HL56" s="78"/>
      <c r="HM56" s="78"/>
      <c r="HN56" s="78"/>
      <c r="HO56" s="78"/>
      <c r="HP56" s="78"/>
      <c r="HQ56" s="78"/>
      <c r="HR56" s="78"/>
      <c r="HS56" s="78"/>
      <c r="HT56" s="78"/>
      <c r="HU56" s="78"/>
      <c r="HV56" s="78"/>
      <c r="HW56" s="78"/>
      <c r="HX56" s="78"/>
      <c r="HY56" s="78"/>
      <c r="HZ56" s="78"/>
      <c r="IA56" s="78"/>
      <c r="IB56" s="78"/>
      <c r="IC56" s="78"/>
      <c r="ID56" s="78"/>
      <c r="IE56" s="78"/>
      <c r="IF56" s="78"/>
      <c r="IG56" s="78"/>
      <c r="IH56" s="78"/>
      <c r="II56" s="78"/>
      <c r="IJ56" s="78"/>
      <c r="IK56" s="78"/>
      <c r="IL56" s="78"/>
      <c r="IM56" s="78"/>
      <c r="IN56" s="78"/>
      <c r="IO56" s="78"/>
      <c r="IP56" s="78"/>
      <c r="IQ56" s="78"/>
      <c r="IR56" s="78"/>
      <c r="IS56" s="78"/>
      <c r="IT56" s="78"/>
      <c r="IU56" s="78"/>
      <c r="IV56" s="78"/>
    </row>
    <row r="57" spans="1:256">
      <c r="A57" s="77" t="str">
        <f>IF($A56="Totals"," ",IF(A56=" "," ",IF($A56='Compound Inv.'!$G$4,"Totals",$A56+1)))</f>
        <v xml:space="preserve"> </v>
      </c>
      <c r="B57" s="93" t="str">
        <f t="shared" si="1"/>
        <v xml:space="preserve"> </v>
      </c>
      <c r="C57" s="93" t="str">
        <f>IF($A57="Totals",SUM(C$14:C56),IF($A57=" "," ",$E$4))</f>
        <v xml:space="preserve"> </v>
      </c>
      <c r="D57" s="94" t="str">
        <f>IF($A57="Totals",SUM(D$14:D56),IF($A57=" "," ",$D56))</f>
        <v xml:space="preserve"> </v>
      </c>
      <c r="E57" s="94" t="str">
        <f>IF($A57="Totals",SUM(E$14:E56),IF($A57=" "," ",$D56))</f>
        <v xml:space="preserve"> </v>
      </c>
      <c r="F57" s="94" t="str">
        <f>IF($A57="Totals",SUM(F$14:F56),IF($A57=" "," ",($B57+$C57)*($G$8/100)))</f>
        <v xml:space="preserve"> </v>
      </c>
      <c r="G57" s="95" t="str">
        <f>IF($A57="Totals",SUM(G$14:G56),IF($A57=" "," ",D57*($C$11/100)))</f>
        <v xml:space="preserve"> </v>
      </c>
      <c r="H57" s="95" t="str">
        <f>IF($A57="Totals",SUM(H$14:H56),IF($A57=" "," ",E57*($E$11/100)))</f>
        <v xml:space="preserve"> </v>
      </c>
      <c r="I57" s="95" t="str">
        <f>IF($A57="Totals",SUM(I$14:I56),IF($A57=" "," ",SUM(G57:H57)))</f>
        <v xml:space="preserve"> </v>
      </c>
      <c r="J57" s="95" t="str">
        <f>IF($A57="Totals",SUM(J$14:J56),IF($A57=" "," ",FV($G$11/100,$G$4-A57,0,-I57)))</f>
        <v xml:space="preserve"> </v>
      </c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8"/>
      <c r="AK57" s="78"/>
      <c r="AL57" s="78"/>
      <c r="AM57" s="78"/>
      <c r="AN57" s="78"/>
      <c r="AO57" s="78"/>
      <c r="AP57" s="78"/>
      <c r="AQ57" s="78"/>
      <c r="AR57" s="78"/>
      <c r="AS57" s="78"/>
      <c r="AT57" s="78"/>
      <c r="AU57" s="78"/>
      <c r="AV57" s="78"/>
      <c r="AW57" s="78"/>
      <c r="AX57" s="78"/>
      <c r="AY57" s="78"/>
      <c r="AZ57" s="78"/>
      <c r="BA57" s="78"/>
      <c r="BB57" s="78"/>
      <c r="BC57" s="78"/>
      <c r="BD57" s="78"/>
      <c r="BE57" s="78"/>
      <c r="BF57" s="78"/>
      <c r="BG57" s="78"/>
      <c r="BH57" s="78"/>
      <c r="BI57" s="78"/>
      <c r="BJ57" s="78"/>
      <c r="BK57" s="78"/>
      <c r="BL57" s="78"/>
      <c r="BM57" s="78"/>
      <c r="BN57" s="78"/>
      <c r="BO57" s="78"/>
      <c r="BP57" s="78"/>
      <c r="BQ57" s="78"/>
      <c r="BR57" s="78"/>
      <c r="BS57" s="78"/>
      <c r="BT57" s="78"/>
      <c r="BU57" s="78"/>
      <c r="BV57" s="78"/>
      <c r="BW57" s="78"/>
      <c r="BX57" s="78"/>
      <c r="BY57" s="78"/>
      <c r="BZ57" s="78"/>
      <c r="CA57" s="78"/>
      <c r="CB57" s="78"/>
      <c r="CC57" s="78"/>
      <c r="CD57" s="78"/>
      <c r="CE57" s="78"/>
      <c r="CF57" s="78"/>
      <c r="CG57" s="78"/>
      <c r="CH57" s="78"/>
      <c r="CI57" s="78"/>
      <c r="CJ57" s="78"/>
      <c r="CK57" s="78"/>
      <c r="CL57" s="78"/>
      <c r="CM57" s="78"/>
      <c r="CN57" s="78"/>
      <c r="CO57" s="78"/>
      <c r="CP57" s="78"/>
      <c r="CQ57" s="78"/>
      <c r="CR57" s="78"/>
      <c r="CS57" s="78"/>
      <c r="CT57" s="78"/>
      <c r="CU57" s="78"/>
      <c r="CV57" s="78"/>
      <c r="CW57" s="78"/>
      <c r="CX57" s="78"/>
      <c r="CY57" s="78"/>
      <c r="CZ57" s="78"/>
      <c r="DA57" s="78"/>
      <c r="DB57" s="78"/>
      <c r="DC57" s="78"/>
      <c r="DD57" s="78"/>
      <c r="DE57" s="78"/>
      <c r="DF57" s="78"/>
      <c r="DG57" s="78"/>
      <c r="DH57" s="78"/>
      <c r="DI57" s="78"/>
      <c r="DJ57" s="78"/>
      <c r="DK57" s="78"/>
      <c r="DL57" s="78"/>
      <c r="DM57" s="78"/>
      <c r="DN57" s="78"/>
      <c r="DO57" s="78"/>
      <c r="DP57" s="78"/>
      <c r="DQ57" s="78"/>
      <c r="DR57" s="78"/>
      <c r="DS57" s="78"/>
      <c r="DT57" s="78"/>
      <c r="DU57" s="78"/>
      <c r="DV57" s="78"/>
      <c r="DW57" s="78"/>
      <c r="DX57" s="78"/>
      <c r="DY57" s="78"/>
      <c r="DZ57" s="78"/>
      <c r="EA57" s="78"/>
      <c r="EB57" s="78"/>
      <c r="EC57" s="78"/>
      <c r="ED57" s="78"/>
      <c r="EE57" s="78"/>
      <c r="EF57" s="78"/>
      <c r="EG57" s="78"/>
      <c r="EH57" s="78"/>
      <c r="EI57" s="78"/>
      <c r="EJ57" s="78"/>
      <c r="EK57" s="78"/>
      <c r="EL57" s="78"/>
      <c r="EM57" s="78"/>
      <c r="EN57" s="78"/>
      <c r="EO57" s="78"/>
      <c r="EP57" s="78"/>
      <c r="EQ57" s="78"/>
      <c r="ER57" s="78"/>
      <c r="ES57" s="78"/>
      <c r="ET57" s="78"/>
      <c r="EU57" s="78"/>
      <c r="EV57" s="78"/>
      <c r="EW57" s="78"/>
      <c r="EX57" s="78"/>
      <c r="EY57" s="78"/>
      <c r="EZ57" s="78"/>
      <c r="FA57" s="78"/>
      <c r="FB57" s="78"/>
      <c r="FC57" s="78"/>
      <c r="FD57" s="78"/>
      <c r="FE57" s="78"/>
      <c r="FF57" s="78"/>
      <c r="FG57" s="78"/>
      <c r="FH57" s="78"/>
      <c r="FI57" s="78"/>
      <c r="FJ57" s="78"/>
      <c r="FK57" s="78"/>
      <c r="FL57" s="78"/>
      <c r="FM57" s="78"/>
      <c r="FN57" s="78"/>
      <c r="FO57" s="78"/>
      <c r="FP57" s="78"/>
      <c r="FQ57" s="78"/>
      <c r="FR57" s="78"/>
      <c r="FS57" s="78"/>
      <c r="FT57" s="78"/>
      <c r="FU57" s="78"/>
      <c r="FV57" s="78"/>
      <c r="FW57" s="78"/>
      <c r="FX57" s="78"/>
      <c r="FY57" s="78"/>
      <c r="FZ57" s="78"/>
      <c r="GA57" s="78"/>
      <c r="GB57" s="78"/>
      <c r="GC57" s="78"/>
      <c r="GD57" s="78"/>
      <c r="GE57" s="78"/>
      <c r="GF57" s="78"/>
      <c r="GG57" s="78"/>
      <c r="GH57" s="78"/>
      <c r="GI57" s="78"/>
      <c r="GJ57" s="78"/>
      <c r="GK57" s="78"/>
      <c r="GL57" s="78"/>
      <c r="GM57" s="78"/>
      <c r="GN57" s="78"/>
      <c r="GO57" s="78"/>
      <c r="GP57" s="78"/>
      <c r="GQ57" s="78"/>
      <c r="GR57" s="78"/>
      <c r="GS57" s="78"/>
      <c r="GT57" s="78"/>
      <c r="GU57" s="78"/>
      <c r="GV57" s="78"/>
      <c r="GW57" s="78"/>
      <c r="GX57" s="78"/>
      <c r="GY57" s="78"/>
      <c r="GZ57" s="78"/>
      <c r="HA57" s="78"/>
      <c r="HB57" s="78"/>
      <c r="HC57" s="78"/>
      <c r="HD57" s="78"/>
      <c r="HE57" s="78"/>
      <c r="HF57" s="78"/>
      <c r="HG57" s="78"/>
      <c r="HH57" s="78"/>
      <c r="HI57" s="78"/>
      <c r="HJ57" s="78"/>
      <c r="HK57" s="78"/>
      <c r="HL57" s="78"/>
      <c r="HM57" s="78"/>
      <c r="HN57" s="78"/>
      <c r="HO57" s="78"/>
      <c r="HP57" s="78"/>
      <c r="HQ57" s="78"/>
      <c r="HR57" s="78"/>
      <c r="HS57" s="78"/>
      <c r="HT57" s="78"/>
      <c r="HU57" s="78"/>
      <c r="HV57" s="78"/>
      <c r="HW57" s="78"/>
      <c r="HX57" s="78"/>
      <c r="HY57" s="78"/>
      <c r="HZ57" s="78"/>
      <c r="IA57" s="78"/>
      <c r="IB57" s="78"/>
      <c r="IC57" s="78"/>
      <c r="ID57" s="78"/>
      <c r="IE57" s="78"/>
      <c r="IF57" s="78"/>
      <c r="IG57" s="78"/>
      <c r="IH57" s="78"/>
      <c r="II57" s="78"/>
      <c r="IJ57" s="78"/>
      <c r="IK57" s="78"/>
      <c r="IL57" s="78"/>
      <c r="IM57" s="78"/>
      <c r="IN57" s="78"/>
      <c r="IO57" s="78"/>
      <c r="IP57" s="78"/>
      <c r="IQ57" s="78"/>
      <c r="IR57" s="78"/>
      <c r="IS57" s="78"/>
      <c r="IT57" s="78"/>
      <c r="IU57" s="78"/>
      <c r="IV57" s="78"/>
    </row>
    <row r="58" spans="1:256">
      <c r="A58" s="77" t="str">
        <f>IF($A57="Totals"," ",IF(A57=" "," ",IF($A57='Compound Inv.'!$G$4,"Totals",$A57+1)))</f>
        <v xml:space="preserve"> </v>
      </c>
      <c r="B58" s="93" t="str">
        <f t="shared" si="1"/>
        <v xml:space="preserve"> </v>
      </c>
      <c r="C58" s="93" t="str">
        <f>IF($A58="Totals",SUM(C$14:C57),IF($A58=" "," ",$E$4))</f>
        <v xml:space="preserve"> </v>
      </c>
      <c r="D58" s="94" t="str">
        <f>IF($A58="Totals",SUM(D$14:D57),IF($A58=" "," ",$D57))</f>
        <v xml:space="preserve"> </v>
      </c>
      <c r="E58" s="94" t="str">
        <f>IF($A58="Totals",SUM(E$14:E57),IF($A58=" "," ",$D57))</f>
        <v xml:space="preserve"> </v>
      </c>
      <c r="F58" s="94" t="str">
        <f>IF($A58="Totals",SUM(F$14:F57),IF($A58=" "," ",($B58+$C58)*($G$8/100)))</f>
        <v xml:space="preserve"> </v>
      </c>
      <c r="G58" s="95" t="str">
        <f>IF($A58="Totals",SUM(G$14:G57),IF($A58=" "," ",D58*($C$11/100)))</f>
        <v xml:space="preserve"> </v>
      </c>
      <c r="H58" s="95" t="str">
        <f>IF($A58="Totals",SUM(H$14:H57),IF($A58=" "," ",E58*($E$11/100)))</f>
        <v xml:space="preserve"> </v>
      </c>
      <c r="I58" s="95" t="str">
        <f>IF($A58="Totals",SUM(I$14:I57),IF($A58=" "," ",SUM(G58:H58)))</f>
        <v xml:space="preserve"> </v>
      </c>
      <c r="J58" s="95" t="str">
        <f>IF($A58="Totals",SUM(J$14:J57),IF($A58=" "," ",FV($G$11/100,$G$4-A58,0,-I58)))</f>
        <v xml:space="preserve"> </v>
      </c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8"/>
      <c r="AK58" s="78"/>
      <c r="AL58" s="78"/>
      <c r="AM58" s="78"/>
      <c r="AN58" s="78"/>
      <c r="AO58" s="78"/>
      <c r="AP58" s="78"/>
      <c r="AQ58" s="78"/>
      <c r="AR58" s="78"/>
      <c r="AS58" s="78"/>
      <c r="AT58" s="78"/>
      <c r="AU58" s="78"/>
      <c r="AV58" s="78"/>
      <c r="AW58" s="78"/>
      <c r="AX58" s="78"/>
      <c r="AY58" s="78"/>
      <c r="AZ58" s="78"/>
      <c r="BA58" s="78"/>
      <c r="BB58" s="78"/>
      <c r="BC58" s="78"/>
      <c r="BD58" s="78"/>
      <c r="BE58" s="78"/>
      <c r="BF58" s="78"/>
      <c r="BG58" s="78"/>
      <c r="BH58" s="78"/>
      <c r="BI58" s="78"/>
      <c r="BJ58" s="78"/>
      <c r="BK58" s="78"/>
      <c r="BL58" s="78"/>
      <c r="BM58" s="78"/>
      <c r="BN58" s="78"/>
      <c r="BO58" s="78"/>
      <c r="BP58" s="78"/>
      <c r="BQ58" s="78"/>
      <c r="BR58" s="78"/>
      <c r="BS58" s="78"/>
      <c r="BT58" s="78"/>
      <c r="BU58" s="78"/>
      <c r="BV58" s="78"/>
      <c r="BW58" s="78"/>
      <c r="BX58" s="78"/>
      <c r="BY58" s="78"/>
      <c r="BZ58" s="78"/>
      <c r="CA58" s="78"/>
      <c r="CB58" s="78"/>
      <c r="CC58" s="78"/>
      <c r="CD58" s="78"/>
      <c r="CE58" s="78"/>
      <c r="CF58" s="78"/>
      <c r="CG58" s="78"/>
      <c r="CH58" s="78"/>
      <c r="CI58" s="78"/>
      <c r="CJ58" s="78"/>
      <c r="CK58" s="78"/>
      <c r="CL58" s="78"/>
      <c r="CM58" s="78"/>
      <c r="CN58" s="78"/>
      <c r="CO58" s="78"/>
      <c r="CP58" s="78"/>
      <c r="CQ58" s="78"/>
      <c r="CR58" s="78"/>
      <c r="CS58" s="78"/>
      <c r="CT58" s="78"/>
      <c r="CU58" s="78"/>
      <c r="CV58" s="78"/>
      <c r="CW58" s="78"/>
      <c r="CX58" s="78"/>
      <c r="CY58" s="78"/>
      <c r="CZ58" s="78"/>
      <c r="DA58" s="78"/>
      <c r="DB58" s="78"/>
      <c r="DC58" s="78"/>
      <c r="DD58" s="78"/>
      <c r="DE58" s="78"/>
      <c r="DF58" s="78"/>
      <c r="DG58" s="78"/>
      <c r="DH58" s="78"/>
      <c r="DI58" s="78"/>
      <c r="DJ58" s="78"/>
      <c r="DK58" s="78"/>
      <c r="DL58" s="78"/>
      <c r="DM58" s="78"/>
      <c r="DN58" s="78"/>
      <c r="DO58" s="78"/>
      <c r="DP58" s="78"/>
      <c r="DQ58" s="78"/>
      <c r="DR58" s="78"/>
      <c r="DS58" s="78"/>
      <c r="DT58" s="78"/>
      <c r="DU58" s="78"/>
      <c r="DV58" s="78"/>
      <c r="DW58" s="78"/>
      <c r="DX58" s="78"/>
      <c r="DY58" s="78"/>
      <c r="DZ58" s="78"/>
      <c r="EA58" s="78"/>
      <c r="EB58" s="78"/>
      <c r="EC58" s="78"/>
      <c r="ED58" s="78"/>
      <c r="EE58" s="78"/>
      <c r="EF58" s="78"/>
      <c r="EG58" s="78"/>
      <c r="EH58" s="78"/>
      <c r="EI58" s="78"/>
      <c r="EJ58" s="78"/>
      <c r="EK58" s="78"/>
      <c r="EL58" s="78"/>
      <c r="EM58" s="78"/>
      <c r="EN58" s="78"/>
      <c r="EO58" s="78"/>
      <c r="EP58" s="78"/>
      <c r="EQ58" s="78"/>
      <c r="ER58" s="78"/>
      <c r="ES58" s="78"/>
      <c r="ET58" s="78"/>
      <c r="EU58" s="78"/>
      <c r="EV58" s="78"/>
      <c r="EW58" s="78"/>
      <c r="EX58" s="78"/>
      <c r="EY58" s="78"/>
      <c r="EZ58" s="78"/>
      <c r="FA58" s="78"/>
      <c r="FB58" s="78"/>
      <c r="FC58" s="78"/>
      <c r="FD58" s="78"/>
      <c r="FE58" s="78"/>
      <c r="FF58" s="78"/>
      <c r="FG58" s="78"/>
      <c r="FH58" s="78"/>
      <c r="FI58" s="78"/>
      <c r="FJ58" s="78"/>
      <c r="FK58" s="78"/>
      <c r="FL58" s="78"/>
      <c r="FM58" s="78"/>
      <c r="FN58" s="78"/>
      <c r="FO58" s="78"/>
      <c r="FP58" s="78"/>
      <c r="FQ58" s="78"/>
      <c r="FR58" s="78"/>
      <c r="FS58" s="78"/>
      <c r="FT58" s="78"/>
      <c r="FU58" s="78"/>
      <c r="FV58" s="78"/>
      <c r="FW58" s="78"/>
      <c r="FX58" s="78"/>
      <c r="FY58" s="78"/>
      <c r="FZ58" s="78"/>
      <c r="GA58" s="78"/>
      <c r="GB58" s="78"/>
      <c r="GC58" s="78"/>
      <c r="GD58" s="78"/>
      <c r="GE58" s="78"/>
      <c r="GF58" s="78"/>
      <c r="GG58" s="78"/>
      <c r="GH58" s="78"/>
      <c r="GI58" s="78"/>
      <c r="GJ58" s="78"/>
      <c r="GK58" s="78"/>
      <c r="GL58" s="78"/>
      <c r="GM58" s="78"/>
      <c r="GN58" s="78"/>
      <c r="GO58" s="78"/>
      <c r="GP58" s="78"/>
      <c r="GQ58" s="78"/>
      <c r="GR58" s="78"/>
      <c r="GS58" s="78"/>
      <c r="GT58" s="78"/>
      <c r="GU58" s="78"/>
      <c r="GV58" s="78"/>
      <c r="GW58" s="78"/>
      <c r="GX58" s="78"/>
      <c r="GY58" s="78"/>
      <c r="GZ58" s="78"/>
      <c r="HA58" s="78"/>
      <c r="HB58" s="78"/>
      <c r="HC58" s="78"/>
      <c r="HD58" s="78"/>
      <c r="HE58" s="78"/>
      <c r="HF58" s="78"/>
      <c r="HG58" s="78"/>
      <c r="HH58" s="78"/>
      <c r="HI58" s="78"/>
      <c r="HJ58" s="78"/>
      <c r="HK58" s="78"/>
      <c r="HL58" s="78"/>
      <c r="HM58" s="78"/>
      <c r="HN58" s="78"/>
      <c r="HO58" s="78"/>
      <c r="HP58" s="78"/>
      <c r="HQ58" s="78"/>
      <c r="HR58" s="78"/>
      <c r="HS58" s="78"/>
      <c r="HT58" s="78"/>
      <c r="HU58" s="78"/>
      <c r="HV58" s="78"/>
      <c r="HW58" s="78"/>
      <c r="HX58" s="78"/>
      <c r="HY58" s="78"/>
      <c r="HZ58" s="78"/>
      <c r="IA58" s="78"/>
      <c r="IB58" s="78"/>
      <c r="IC58" s="78"/>
      <c r="ID58" s="78"/>
      <c r="IE58" s="78"/>
      <c r="IF58" s="78"/>
      <c r="IG58" s="78"/>
      <c r="IH58" s="78"/>
      <c r="II58" s="78"/>
      <c r="IJ58" s="78"/>
      <c r="IK58" s="78"/>
      <c r="IL58" s="78"/>
      <c r="IM58" s="78"/>
      <c r="IN58" s="78"/>
      <c r="IO58" s="78"/>
      <c r="IP58" s="78"/>
      <c r="IQ58" s="78"/>
      <c r="IR58" s="78"/>
      <c r="IS58" s="78"/>
      <c r="IT58" s="78"/>
      <c r="IU58" s="78"/>
      <c r="IV58" s="78"/>
    </row>
    <row r="59" spans="1:256">
      <c r="A59" s="77" t="str">
        <f>IF($A58="Totals"," ",IF(A58=" "," ",IF($A58='Compound Inv.'!$G$4,"Totals",$A58+1)))</f>
        <v xml:space="preserve"> </v>
      </c>
      <c r="B59" s="93" t="str">
        <f t="shared" si="1"/>
        <v xml:space="preserve"> </v>
      </c>
      <c r="C59" s="93" t="str">
        <f>IF($A59="Totals",SUM(C$14:C58),IF($A59=" "," ",$E$4))</f>
        <v xml:space="preserve"> </v>
      </c>
      <c r="D59" s="94" t="str">
        <f>IF($A59="Totals",SUM(D$14:D58),IF($A59=" "," ",$D58))</f>
        <v xml:space="preserve"> </v>
      </c>
      <c r="E59" s="94" t="str">
        <f>IF($A59="Totals",SUM(E$14:E58),IF($A59=" "," ",$D58))</f>
        <v xml:space="preserve"> </v>
      </c>
      <c r="F59" s="94" t="str">
        <f>IF($A59="Totals",SUM(F$14:F58),IF($A59=" "," ",($B59+$C59)*($G$8/100)))</f>
        <v xml:space="preserve"> </v>
      </c>
      <c r="G59" s="95" t="str">
        <f>IF($A59="Totals",SUM(G$14:G58),IF($A59=" "," ",D59*($C$11/100)))</f>
        <v xml:space="preserve"> </v>
      </c>
      <c r="H59" s="95" t="str">
        <f>IF($A59="Totals",SUM(H$14:H58),IF($A59=" "," ",E59*($E$11/100)))</f>
        <v xml:space="preserve"> </v>
      </c>
      <c r="I59" s="95" t="str">
        <f>IF($A59="Totals",SUM(I$14:I58),IF($A59=" "," ",SUM(G59:H59)))</f>
        <v xml:space="preserve"> </v>
      </c>
      <c r="J59" s="95" t="str">
        <f>IF($A59="Totals",SUM(J$14:J58),IF($A59=" "," ",FV($G$11/100,$G$4-A59,0,-I59)))</f>
        <v xml:space="preserve"> </v>
      </c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8"/>
      <c r="AK59" s="78"/>
      <c r="AL59" s="78"/>
      <c r="AM59" s="78"/>
      <c r="AN59" s="78"/>
      <c r="AO59" s="78"/>
      <c r="AP59" s="78"/>
      <c r="AQ59" s="78"/>
      <c r="AR59" s="78"/>
      <c r="AS59" s="78"/>
      <c r="AT59" s="78"/>
      <c r="AU59" s="78"/>
      <c r="AV59" s="78"/>
      <c r="AW59" s="78"/>
      <c r="AX59" s="78"/>
      <c r="AY59" s="78"/>
      <c r="AZ59" s="78"/>
      <c r="BA59" s="78"/>
      <c r="BB59" s="78"/>
      <c r="BC59" s="78"/>
      <c r="BD59" s="78"/>
      <c r="BE59" s="78"/>
      <c r="BF59" s="78"/>
      <c r="BG59" s="78"/>
      <c r="BH59" s="78"/>
      <c r="BI59" s="78"/>
      <c r="BJ59" s="78"/>
      <c r="BK59" s="78"/>
      <c r="BL59" s="78"/>
      <c r="BM59" s="78"/>
      <c r="BN59" s="78"/>
      <c r="BO59" s="78"/>
      <c r="BP59" s="78"/>
      <c r="BQ59" s="78"/>
      <c r="BR59" s="78"/>
      <c r="BS59" s="78"/>
      <c r="BT59" s="78"/>
      <c r="BU59" s="78"/>
      <c r="BV59" s="78"/>
      <c r="BW59" s="78"/>
      <c r="BX59" s="78"/>
      <c r="BY59" s="78"/>
      <c r="BZ59" s="78"/>
      <c r="CA59" s="78"/>
      <c r="CB59" s="78"/>
      <c r="CC59" s="78"/>
      <c r="CD59" s="78"/>
      <c r="CE59" s="78"/>
      <c r="CF59" s="78"/>
      <c r="CG59" s="78"/>
      <c r="CH59" s="78"/>
      <c r="CI59" s="78"/>
      <c r="CJ59" s="78"/>
      <c r="CK59" s="78"/>
      <c r="CL59" s="78"/>
      <c r="CM59" s="78"/>
      <c r="CN59" s="78"/>
      <c r="CO59" s="78"/>
      <c r="CP59" s="78"/>
      <c r="CQ59" s="78"/>
      <c r="CR59" s="78"/>
      <c r="CS59" s="78"/>
      <c r="CT59" s="78"/>
      <c r="CU59" s="78"/>
      <c r="CV59" s="78"/>
      <c r="CW59" s="78"/>
      <c r="CX59" s="78"/>
      <c r="CY59" s="78"/>
      <c r="CZ59" s="78"/>
      <c r="DA59" s="78"/>
      <c r="DB59" s="78"/>
      <c r="DC59" s="78"/>
      <c r="DD59" s="78"/>
      <c r="DE59" s="78"/>
      <c r="DF59" s="78"/>
      <c r="DG59" s="78"/>
      <c r="DH59" s="78"/>
      <c r="DI59" s="78"/>
      <c r="DJ59" s="78"/>
      <c r="DK59" s="78"/>
      <c r="DL59" s="78"/>
      <c r="DM59" s="78"/>
      <c r="DN59" s="78"/>
      <c r="DO59" s="78"/>
      <c r="DP59" s="78"/>
      <c r="DQ59" s="78"/>
      <c r="DR59" s="78"/>
      <c r="DS59" s="78"/>
      <c r="DT59" s="78"/>
      <c r="DU59" s="78"/>
      <c r="DV59" s="78"/>
      <c r="DW59" s="78"/>
      <c r="DX59" s="78"/>
      <c r="DY59" s="78"/>
      <c r="DZ59" s="78"/>
      <c r="EA59" s="78"/>
      <c r="EB59" s="78"/>
      <c r="EC59" s="78"/>
      <c r="ED59" s="78"/>
      <c r="EE59" s="78"/>
      <c r="EF59" s="78"/>
      <c r="EG59" s="78"/>
      <c r="EH59" s="78"/>
      <c r="EI59" s="78"/>
      <c r="EJ59" s="78"/>
      <c r="EK59" s="78"/>
      <c r="EL59" s="78"/>
      <c r="EM59" s="78"/>
      <c r="EN59" s="78"/>
      <c r="EO59" s="78"/>
      <c r="EP59" s="78"/>
      <c r="EQ59" s="78"/>
      <c r="ER59" s="78"/>
      <c r="ES59" s="78"/>
      <c r="ET59" s="78"/>
      <c r="EU59" s="78"/>
      <c r="EV59" s="78"/>
      <c r="EW59" s="78"/>
      <c r="EX59" s="78"/>
      <c r="EY59" s="78"/>
      <c r="EZ59" s="78"/>
      <c r="FA59" s="78"/>
      <c r="FB59" s="78"/>
      <c r="FC59" s="78"/>
      <c r="FD59" s="78"/>
      <c r="FE59" s="78"/>
      <c r="FF59" s="78"/>
      <c r="FG59" s="78"/>
      <c r="FH59" s="78"/>
      <c r="FI59" s="78"/>
      <c r="FJ59" s="78"/>
      <c r="FK59" s="78"/>
      <c r="FL59" s="78"/>
      <c r="FM59" s="78"/>
      <c r="FN59" s="78"/>
      <c r="FO59" s="78"/>
      <c r="FP59" s="78"/>
      <c r="FQ59" s="78"/>
      <c r="FR59" s="78"/>
      <c r="FS59" s="78"/>
      <c r="FT59" s="78"/>
      <c r="FU59" s="78"/>
      <c r="FV59" s="78"/>
      <c r="FW59" s="78"/>
      <c r="FX59" s="78"/>
      <c r="FY59" s="78"/>
      <c r="FZ59" s="78"/>
      <c r="GA59" s="78"/>
      <c r="GB59" s="78"/>
      <c r="GC59" s="78"/>
      <c r="GD59" s="78"/>
      <c r="GE59" s="78"/>
      <c r="GF59" s="78"/>
      <c r="GG59" s="78"/>
      <c r="GH59" s="78"/>
      <c r="GI59" s="78"/>
      <c r="GJ59" s="78"/>
      <c r="GK59" s="78"/>
      <c r="GL59" s="78"/>
      <c r="GM59" s="78"/>
      <c r="GN59" s="78"/>
      <c r="GO59" s="78"/>
      <c r="GP59" s="78"/>
      <c r="GQ59" s="78"/>
      <c r="GR59" s="78"/>
      <c r="GS59" s="78"/>
      <c r="GT59" s="78"/>
      <c r="GU59" s="78"/>
      <c r="GV59" s="78"/>
      <c r="GW59" s="78"/>
      <c r="GX59" s="78"/>
      <c r="GY59" s="78"/>
      <c r="GZ59" s="78"/>
      <c r="HA59" s="78"/>
      <c r="HB59" s="78"/>
      <c r="HC59" s="78"/>
      <c r="HD59" s="78"/>
      <c r="HE59" s="78"/>
      <c r="HF59" s="78"/>
      <c r="HG59" s="78"/>
      <c r="HH59" s="78"/>
      <c r="HI59" s="78"/>
      <c r="HJ59" s="78"/>
      <c r="HK59" s="78"/>
      <c r="HL59" s="78"/>
      <c r="HM59" s="78"/>
      <c r="HN59" s="78"/>
      <c r="HO59" s="78"/>
      <c r="HP59" s="78"/>
      <c r="HQ59" s="78"/>
      <c r="HR59" s="78"/>
      <c r="HS59" s="78"/>
      <c r="HT59" s="78"/>
      <c r="HU59" s="78"/>
      <c r="HV59" s="78"/>
      <c r="HW59" s="78"/>
      <c r="HX59" s="78"/>
      <c r="HY59" s="78"/>
      <c r="HZ59" s="78"/>
      <c r="IA59" s="78"/>
      <c r="IB59" s="78"/>
      <c r="IC59" s="78"/>
      <c r="ID59" s="78"/>
      <c r="IE59" s="78"/>
      <c r="IF59" s="78"/>
      <c r="IG59" s="78"/>
      <c r="IH59" s="78"/>
      <c r="II59" s="78"/>
      <c r="IJ59" s="78"/>
      <c r="IK59" s="78"/>
      <c r="IL59" s="78"/>
      <c r="IM59" s="78"/>
      <c r="IN59" s="78"/>
      <c r="IO59" s="78"/>
      <c r="IP59" s="78"/>
      <c r="IQ59" s="78"/>
      <c r="IR59" s="78"/>
      <c r="IS59" s="78"/>
      <c r="IT59" s="78"/>
      <c r="IU59" s="78"/>
      <c r="IV59" s="78"/>
    </row>
    <row r="60" spans="1:256">
      <c r="A60" s="77" t="str">
        <f>IF($A59="Totals"," ",IF(A59=" "," ",IF($A59='Compound Inv.'!$G$4,"Totals",$A59+1)))</f>
        <v xml:space="preserve"> </v>
      </c>
      <c r="B60" s="93" t="str">
        <f t="shared" si="1"/>
        <v xml:space="preserve"> </v>
      </c>
      <c r="C60" s="93" t="str">
        <f>IF($A60="Totals",SUM(C$14:C59),IF($A60=" "," ",$E$4))</f>
        <v xml:space="preserve"> </v>
      </c>
      <c r="D60" s="94" t="str">
        <f>IF($A60="Totals",SUM(D$14:D59),IF($A60=" "," ",$D59))</f>
        <v xml:space="preserve"> </v>
      </c>
      <c r="E60" s="94" t="str">
        <f>IF($A60="Totals",SUM(E$14:E59),IF($A60=" "," ",$D59))</f>
        <v xml:space="preserve"> </v>
      </c>
      <c r="F60" s="94" t="str">
        <f>IF($A60="Totals",SUM(F$14:F59),IF($A60=" "," ",($B60+$C60)*($G$8/100)))</f>
        <v xml:space="preserve"> </v>
      </c>
      <c r="G60" s="95" t="str">
        <f>IF($A60="Totals",SUM(G$14:G59),IF($A60=" "," ",D60*($C$11/100)))</f>
        <v xml:space="preserve"> </v>
      </c>
      <c r="H60" s="95" t="str">
        <f>IF($A60="Totals",SUM(H$14:H59),IF($A60=" "," ",E60*($E$11/100)))</f>
        <v xml:space="preserve"> </v>
      </c>
      <c r="I60" s="95" t="str">
        <f>IF($A60="Totals",SUM(I$14:I59),IF($A60=" "," ",SUM(G60:H60)))</f>
        <v xml:space="preserve"> </v>
      </c>
      <c r="J60" s="95" t="str">
        <f>IF($A60="Totals",SUM(J$14:J59),IF($A60=" "," ",FV($G$11/100,$G$4-A60,0,-I60)))</f>
        <v xml:space="preserve"> </v>
      </c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78"/>
      <c r="AJ60" s="78"/>
      <c r="AK60" s="78"/>
      <c r="AL60" s="78"/>
      <c r="AM60" s="78"/>
      <c r="AN60" s="78"/>
      <c r="AO60" s="78"/>
      <c r="AP60" s="78"/>
      <c r="AQ60" s="78"/>
      <c r="AR60" s="78"/>
      <c r="AS60" s="78"/>
      <c r="AT60" s="78"/>
      <c r="AU60" s="78"/>
      <c r="AV60" s="78"/>
      <c r="AW60" s="78"/>
      <c r="AX60" s="78"/>
      <c r="AY60" s="78"/>
      <c r="AZ60" s="78"/>
      <c r="BA60" s="78"/>
      <c r="BB60" s="78"/>
      <c r="BC60" s="78"/>
      <c r="BD60" s="78"/>
      <c r="BE60" s="78"/>
      <c r="BF60" s="78"/>
      <c r="BG60" s="78"/>
      <c r="BH60" s="78"/>
      <c r="BI60" s="78"/>
      <c r="BJ60" s="78"/>
      <c r="BK60" s="78"/>
      <c r="BL60" s="78"/>
      <c r="BM60" s="78"/>
      <c r="BN60" s="78"/>
      <c r="BO60" s="78"/>
      <c r="BP60" s="78"/>
      <c r="BQ60" s="78"/>
      <c r="BR60" s="78"/>
      <c r="BS60" s="78"/>
      <c r="BT60" s="78"/>
      <c r="BU60" s="78"/>
      <c r="BV60" s="78"/>
      <c r="BW60" s="78"/>
      <c r="BX60" s="78"/>
      <c r="BY60" s="78"/>
      <c r="BZ60" s="78"/>
      <c r="CA60" s="78"/>
      <c r="CB60" s="78"/>
      <c r="CC60" s="78"/>
      <c r="CD60" s="78"/>
      <c r="CE60" s="78"/>
      <c r="CF60" s="78"/>
      <c r="CG60" s="78"/>
      <c r="CH60" s="78"/>
      <c r="CI60" s="78"/>
      <c r="CJ60" s="78"/>
      <c r="CK60" s="78"/>
      <c r="CL60" s="78"/>
      <c r="CM60" s="78"/>
      <c r="CN60" s="78"/>
      <c r="CO60" s="78"/>
      <c r="CP60" s="78"/>
      <c r="CQ60" s="78"/>
      <c r="CR60" s="78"/>
      <c r="CS60" s="78"/>
      <c r="CT60" s="78"/>
      <c r="CU60" s="78"/>
      <c r="CV60" s="78"/>
      <c r="CW60" s="78"/>
      <c r="CX60" s="78"/>
      <c r="CY60" s="78"/>
      <c r="CZ60" s="78"/>
      <c r="DA60" s="78"/>
      <c r="DB60" s="78"/>
      <c r="DC60" s="78"/>
      <c r="DD60" s="78"/>
      <c r="DE60" s="78"/>
      <c r="DF60" s="78"/>
      <c r="DG60" s="78"/>
      <c r="DH60" s="78"/>
      <c r="DI60" s="78"/>
      <c r="DJ60" s="78"/>
      <c r="DK60" s="78"/>
      <c r="DL60" s="78"/>
      <c r="DM60" s="78"/>
      <c r="DN60" s="78"/>
      <c r="DO60" s="78"/>
      <c r="DP60" s="78"/>
      <c r="DQ60" s="78"/>
      <c r="DR60" s="78"/>
      <c r="DS60" s="78"/>
      <c r="DT60" s="78"/>
      <c r="DU60" s="78"/>
      <c r="DV60" s="78"/>
      <c r="DW60" s="78"/>
      <c r="DX60" s="78"/>
      <c r="DY60" s="78"/>
      <c r="DZ60" s="78"/>
      <c r="EA60" s="78"/>
      <c r="EB60" s="78"/>
      <c r="EC60" s="78"/>
      <c r="ED60" s="78"/>
      <c r="EE60" s="78"/>
      <c r="EF60" s="78"/>
      <c r="EG60" s="78"/>
      <c r="EH60" s="78"/>
      <c r="EI60" s="78"/>
      <c r="EJ60" s="78"/>
      <c r="EK60" s="78"/>
      <c r="EL60" s="78"/>
      <c r="EM60" s="78"/>
      <c r="EN60" s="78"/>
      <c r="EO60" s="78"/>
      <c r="EP60" s="78"/>
      <c r="EQ60" s="78"/>
      <c r="ER60" s="78"/>
      <c r="ES60" s="78"/>
      <c r="ET60" s="78"/>
      <c r="EU60" s="78"/>
      <c r="EV60" s="78"/>
      <c r="EW60" s="78"/>
      <c r="EX60" s="78"/>
      <c r="EY60" s="78"/>
      <c r="EZ60" s="78"/>
      <c r="FA60" s="78"/>
      <c r="FB60" s="78"/>
      <c r="FC60" s="78"/>
      <c r="FD60" s="78"/>
      <c r="FE60" s="78"/>
      <c r="FF60" s="78"/>
      <c r="FG60" s="78"/>
      <c r="FH60" s="78"/>
      <c r="FI60" s="78"/>
      <c r="FJ60" s="78"/>
      <c r="FK60" s="78"/>
      <c r="FL60" s="78"/>
      <c r="FM60" s="78"/>
      <c r="FN60" s="78"/>
      <c r="FO60" s="78"/>
      <c r="FP60" s="78"/>
      <c r="FQ60" s="78"/>
      <c r="FR60" s="78"/>
      <c r="FS60" s="78"/>
      <c r="FT60" s="78"/>
      <c r="FU60" s="78"/>
      <c r="FV60" s="78"/>
      <c r="FW60" s="78"/>
      <c r="FX60" s="78"/>
      <c r="FY60" s="78"/>
      <c r="FZ60" s="78"/>
      <c r="GA60" s="78"/>
      <c r="GB60" s="78"/>
      <c r="GC60" s="78"/>
      <c r="GD60" s="78"/>
      <c r="GE60" s="78"/>
      <c r="GF60" s="78"/>
      <c r="GG60" s="78"/>
      <c r="GH60" s="78"/>
      <c r="GI60" s="78"/>
      <c r="GJ60" s="78"/>
      <c r="GK60" s="78"/>
      <c r="GL60" s="78"/>
      <c r="GM60" s="78"/>
      <c r="GN60" s="78"/>
      <c r="GO60" s="78"/>
      <c r="GP60" s="78"/>
      <c r="GQ60" s="78"/>
      <c r="GR60" s="78"/>
      <c r="GS60" s="78"/>
      <c r="GT60" s="78"/>
      <c r="GU60" s="78"/>
      <c r="GV60" s="78"/>
      <c r="GW60" s="78"/>
      <c r="GX60" s="78"/>
      <c r="GY60" s="78"/>
      <c r="GZ60" s="78"/>
      <c r="HA60" s="78"/>
      <c r="HB60" s="78"/>
      <c r="HC60" s="78"/>
      <c r="HD60" s="78"/>
      <c r="HE60" s="78"/>
      <c r="HF60" s="78"/>
      <c r="HG60" s="78"/>
      <c r="HH60" s="78"/>
      <c r="HI60" s="78"/>
      <c r="HJ60" s="78"/>
      <c r="HK60" s="78"/>
      <c r="HL60" s="78"/>
      <c r="HM60" s="78"/>
      <c r="HN60" s="78"/>
      <c r="HO60" s="78"/>
      <c r="HP60" s="78"/>
      <c r="HQ60" s="78"/>
      <c r="HR60" s="78"/>
      <c r="HS60" s="78"/>
      <c r="HT60" s="78"/>
      <c r="HU60" s="78"/>
      <c r="HV60" s="78"/>
      <c r="HW60" s="78"/>
      <c r="HX60" s="78"/>
      <c r="HY60" s="78"/>
      <c r="HZ60" s="78"/>
      <c r="IA60" s="78"/>
      <c r="IB60" s="78"/>
      <c r="IC60" s="78"/>
      <c r="ID60" s="78"/>
      <c r="IE60" s="78"/>
      <c r="IF60" s="78"/>
      <c r="IG60" s="78"/>
      <c r="IH60" s="78"/>
      <c r="II60" s="78"/>
      <c r="IJ60" s="78"/>
      <c r="IK60" s="78"/>
      <c r="IL60" s="78"/>
      <c r="IM60" s="78"/>
      <c r="IN60" s="78"/>
      <c r="IO60" s="78"/>
      <c r="IP60" s="78"/>
      <c r="IQ60" s="78"/>
      <c r="IR60" s="78"/>
      <c r="IS60" s="78"/>
      <c r="IT60" s="78"/>
      <c r="IU60" s="78"/>
      <c r="IV60" s="78"/>
    </row>
    <row r="61" spans="1:256">
      <c r="A61" s="77" t="str">
        <f>IF($A60="Totals"," ",IF(A60=" "," ",IF($A60='Compound Inv.'!$G$4,"Totals",$A60+1)))</f>
        <v xml:space="preserve"> </v>
      </c>
      <c r="B61" s="93" t="str">
        <f t="shared" si="1"/>
        <v xml:space="preserve"> </v>
      </c>
      <c r="C61" s="93" t="str">
        <f>IF($A61="Totals",SUM(C$14:C60),IF($A61=" "," ",$E$4))</f>
        <v xml:space="preserve"> </v>
      </c>
      <c r="D61" s="94" t="str">
        <f>IF($A61="Totals",SUM(D$14:D60),IF($A61=" "," ",$D60))</f>
        <v xml:space="preserve"> </v>
      </c>
      <c r="E61" s="94" t="str">
        <f>IF($A61="Totals",SUM(E$14:E60),IF($A61=" "," ",$D60))</f>
        <v xml:space="preserve"> </v>
      </c>
      <c r="F61" s="94" t="str">
        <f>IF($A61="Totals",SUM(F$14:F60),IF($A61=" "," ",($B61+$C61)*($G$8/100)))</f>
        <v xml:space="preserve"> </v>
      </c>
      <c r="G61" s="95" t="str">
        <f>IF($A61="Totals",SUM(G$14:G60),IF($A61=" "," ",D61*($C$11/100)))</f>
        <v xml:space="preserve"> </v>
      </c>
      <c r="H61" s="95" t="str">
        <f>IF($A61="Totals",SUM(H$14:H60),IF($A61=" "," ",E61*($E$11/100)))</f>
        <v xml:space="preserve"> </v>
      </c>
      <c r="I61" s="95" t="str">
        <f>IF($A61="Totals",SUM(I$14:I60),IF($A61=" "," ",SUM(G61:H61)))</f>
        <v xml:space="preserve"> </v>
      </c>
      <c r="J61" s="95" t="str">
        <f>IF($A61="Totals",SUM(J$14:J60),IF($A61=" "," ",FV($G$11/100,$G$4-A61,0,-I61)))</f>
        <v xml:space="preserve"> </v>
      </c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78"/>
      <c r="AF61" s="78"/>
      <c r="AG61" s="78"/>
      <c r="AH61" s="78"/>
      <c r="AI61" s="78"/>
      <c r="AJ61" s="78"/>
      <c r="AK61" s="78"/>
      <c r="AL61" s="78"/>
      <c r="AM61" s="78"/>
      <c r="AN61" s="78"/>
      <c r="AO61" s="78"/>
      <c r="AP61" s="78"/>
      <c r="AQ61" s="78"/>
      <c r="AR61" s="78"/>
      <c r="AS61" s="78"/>
      <c r="AT61" s="78"/>
      <c r="AU61" s="78"/>
      <c r="AV61" s="78"/>
      <c r="AW61" s="78"/>
      <c r="AX61" s="78"/>
      <c r="AY61" s="78"/>
      <c r="AZ61" s="78"/>
      <c r="BA61" s="78"/>
      <c r="BB61" s="78"/>
      <c r="BC61" s="78"/>
      <c r="BD61" s="78"/>
      <c r="BE61" s="78"/>
      <c r="BF61" s="78"/>
      <c r="BG61" s="78"/>
      <c r="BH61" s="78"/>
      <c r="BI61" s="78"/>
      <c r="BJ61" s="78"/>
      <c r="BK61" s="78"/>
      <c r="BL61" s="78"/>
      <c r="BM61" s="78"/>
      <c r="BN61" s="78"/>
      <c r="BO61" s="78"/>
      <c r="BP61" s="78"/>
      <c r="BQ61" s="78"/>
      <c r="BR61" s="78"/>
      <c r="BS61" s="78"/>
      <c r="BT61" s="78"/>
      <c r="BU61" s="78"/>
      <c r="BV61" s="78"/>
      <c r="BW61" s="78"/>
      <c r="BX61" s="78"/>
      <c r="BY61" s="78"/>
      <c r="BZ61" s="78"/>
      <c r="CA61" s="78"/>
      <c r="CB61" s="78"/>
      <c r="CC61" s="78"/>
      <c r="CD61" s="78"/>
      <c r="CE61" s="78"/>
      <c r="CF61" s="78"/>
      <c r="CG61" s="78"/>
      <c r="CH61" s="78"/>
      <c r="CI61" s="78"/>
      <c r="CJ61" s="78"/>
      <c r="CK61" s="78"/>
      <c r="CL61" s="78"/>
      <c r="CM61" s="78"/>
      <c r="CN61" s="78"/>
      <c r="CO61" s="78"/>
      <c r="CP61" s="78"/>
      <c r="CQ61" s="78"/>
      <c r="CR61" s="78"/>
      <c r="CS61" s="78"/>
      <c r="CT61" s="78"/>
      <c r="CU61" s="78"/>
      <c r="CV61" s="78"/>
      <c r="CW61" s="78"/>
      <c r="CX61" s="78"/>
      <c r="CY61" s="78"/>
      <c r="CZ61" s="78"/>
      <c r="DA61" s="78"/>
      <c r="DB61" s="78"/>
      <c r="DC61" s="78"/>
      <c r="DD61" s="78"/>
      <c r="DE61" s="78"/>
      <c r="DF61" s="78"/>
      <c r="DG61" s="78"/>
      <c r="DH61" s="78"/>
      <c r="DI61" s="78"/>
      <c r="DJ61" s="78"/>
      <c r="DK61" s="78"/>
      <c r="DL61" s="78"/>
      <c r="DM61" s="78"/>
      <c r="DN61" s="78"/>
      <c r="DO61" s="78"/>
      <c r="DP61" s="78"/>
      <c r="DQ61" s="78"/>
      <c r="DR61" s="78"/>
      <c r="DS61" s="78"/>
      <c r="DT61" s="78"/>
      <c r="DU61" s="78"/>
      <c r="DV61" s="78"/>
      <c r="DW61" s="78"/>
      <c r="DX61" s="78"/>
      <c r="DY61" s="78"/>
      <c r="DZ61" s="78"/>
      <c r="EA61" s="78"/>
      <c r="EB61" s="78"/>
      <c r="EC61" s="78"/>
      <c r="ED61" s="78"/>
      <c r="EE61" s="78"/>
      <c r="EF61" s="78"/>
      <c r="EG61" s="78"/>
      <c r="EH61" s="78"/>
      <c r="EI61" s="78"/>
      <c r="EJ61" s="78"/>
      <c r="EK61" s="78"/>
      <c r="EL61" s="78"/>
      <c r="EM61" s="78"/>
      <c r="EN61" s="78"/>
      <c r="EO61" s="78"/>
      <c r="EP61" s="78"/>
      <c r="EQ61" s="78"/>
      <c r="ER61" s="78"/>
      <c r="ES61" s="78"/>
      <c r="ET61" s="78"/>
      <c r="EU61" s="78"/>
      <c r="EV61" s="78"/>
      <c r="EW61" s="78"/>
      <c r="EX61" s="78"/>
      <c r="EY61" s="78"/>
      <c r="EZ61" s="78"/>
      <c r="FA61" s="78"/>
      <c r="FB61" s="78"/>
      <c r="FC61" s="78"/>
      <c r="FD61" s="78"/>
      <c r="FE61" s="78"/>
      <c r="FF61" s="78"/>
      <c r="FG61" s="78"/>
      <c r="FH61" s="78"/>
      <c r="FI61" s="78"/>
      <c r="FJ61" s="78"/>
      <c r="FK61" s="78"/>
      <c r="FL61" s="78"/>
      <c r="FM61" s="78"/>
      <c r="FN61" s="78"/>
      <c r="FO61" s="78"/>
      <c r="FP61" s="78"/>
      <c r="FQ61" s="78"/>
      <c r="FR61" s="78"/>
      <c r="FS61" s="78"/>
      <c r="FT61" s="78"/>
      <c r="FU61" s="78"/>
      <c r="FV61" s="78"/>
      <c r="FW61" s="78"/>
      <c r="FX61" s="78"/>
      <c r="FY61" s="78"/>
      <c r="FZ61" s="78"/>
      <c r="GA61" s="78"/>
      <c r="GB61" s="78"/>
      <c r="GC61" s="78"/>
      <c r="GD61" s="78"/>
      <c r="GE61" s="78"/>
      <c r="GF61" s="78"/>
      <c r="GG61" s="78"/>
      <c r="GH61" s="78"/>
      <c r="GI61" s="78"/>
      <c r="GJ61" s="78"/>
      <c r="GK61" s="78"/>
      <c r="GL61" s="78"/>
      <c r="GM61" s="78"/>
      <c r="GN61" s="78"/>
      <c r="GO61" s="78"/>
      <c r="GP61" s="78"/>
      <c r="GQ61" s="78"/>
      <c r="GR61" s="78"/>
      <c r="GS61" s="78"/>
      <c r="GT61" s="78"/>
      <c r="GU61" s="78"/>
      <c r="GV61" s="78"/>
      <c r="GW61" s="78"/>
      <c r="GX61" s="78"/>
      <c r="GY61" s="78"/>
      <c r="GZ61" s="78"/>
      <c r="HA61" s="78"/>
      <c r="HB61" s="78"/>
      <c r="HC61" s="78"/>
      <c r="HD61" s="78"/>
      <c r="HE61" s="78"/>
      <c r="HF61" s="78"/>
      <c r="HG61" s="78"/>
      <c r="HH61" s="78"/>
      <c r="HI61" s="78"/>
      <c r="HJ61" s="78"/>
      <c r="HK61" s="78"/>
      <c r="HL61" s="78"/>
      <c r="HM61" s="78"/>
      <c r="HN61" s="78"/>
      <c r="HO61" s="78"/>
      <c r="HP61" s="78"/>
      <c r="HQ61" s="78"/>
      <c r="HR61" s="78"/>
      <c r="HS61" s="78"/>
      <c r="HT61" s="78"/>
      <c r="HU61" s="78"/>
      <c r="HV61" s="78"/>
      <c r="HW61" s="78"/>
      <c r="HX61" s="78"/>
      <c r="HY61" s="78"/>
      <c r="HZ61" s="78"/>
      <c r="IA61" s="78"/>
      <c r="IB61" s="78"/>
      <c r="IC61" s="78"/>
      <c r="ID61" s="78"/>
      <c r="IE61" s="78"/>
      <c r="IF61" s="78"/>
      <c r="IG61" s="78"/>
      <c r="IH61" s="78"/>
      <c r="II61" s="78"/>
      <c r="IJ61" s="78"/>
      <c r="IK61" s="78"/>
      <c r="IL61" s="78"/>
      <c r="IM61" s="78"/>
      <c r="IN61" s="78"/>
      <c r="IO61" s="78"/>
      <c r="IP61" s="78"/>
      <c r="IQ61" s="78"/>
      <c r="IR61" s="78"/>
      <c r="IS61" s="78"/>
      <c r="IT61" s="78"/>
      <c r="IU61" s="78"/>
      <c r="IV61" s="78"/>
    </row>
    <row r="62" spans="1:256">
      <c r="A62" s="77" t="str">
        <f>IF($A61="Totals"," ",IF(A61=" "," ",IF($A61='Compound Inv.'!$G$4,"Totals",$A61+1)))</f>
        <v xml:space="preserve"> </v>
      </c>
      <c r="B62" s="93" t="str">
        <f t="shared" si="1"/>
        <v xml:space="preserve"> </v>
      </c>
      <c r="C62" s="93" t="str">
        <f>IF($A62="Totals",SUM(C$14:C61),IF($A62=" "," ",$E$4))</f>
        <v xml:space="preserve"> </v>
      </c>
      <c r="D62" s="94" t="str">
        <f>IF($A62="Totals",SUM(D$14:D61),IF($A62=" "," ",$D61))</f>
        <v xml:space="preserve"> </v>
      </c>
      <c r="E62" s="94" t="str">
        <f>IF($A62="Totals",SUM(E$14:E61),IF($A62=" "," ",$D61))</f>
        <v xml:space="preserve"> </v>
      </c>
      <c r="F62" s="94" t="str">
        <f>IF($A62="Totals",SUM(F$14:F61),IF($A62=" "," ",($B62+$C62)*($G$8/100)))</f>
        <v xml:space="preserve"> </v>
      </c>
      <c r="G62" s="95" t="str">
        <f>IF($A62="Totals",SUM(G$14:G61),IF($A62=" "," ",D62*($C$11/100)))</f>
        <v xml:space="preserve"> </v>
      </c>
      <c r="H62" s="95" t="str">
        <f>IF($A62="Totals",SUM(H$14:H61),IF($A62=" "," ",E62*($E$11/100)))</f>
        <v xml:space="preserve"> </v>
      </c>
      <c r="I62" s="95" t="str">
        <f>IF($A62="Totals",SUM(I$14:I61),IF($A62=" "," ",SUM(G62:H62)))</f>
        <v xml:space="preserve"> </v>
      </c>
      <c r="J62" s="95" t="str">
        <f>IF($A62="Totals",SUM(J$14:J61),IF($A62=" "," ",FV($G$11/100,$G$4-A62,0,-I62)))</f>
        <v xml:space="preserve"> </v>
      </c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  <c r="AG62" s="78"/>
      <c r="AH62" s="78"/>
      <c r="AI62" s="78"/>
      <c r="AJ62" s="78"/>
      <c r="AK62" s="78"/>
      <c r="AL62" s="78"/>
      <c r="AM62" s="78"/>
      <c r="AN62" s="78"/>
      <c r="AO62" s="78"/>
      <c r="AP62" s="78"/>
      <c r="AQ62" s="78"/>
      <c r="AR62" s="78"/>
      <c r="AS62" s="78"/>
      <c r="AT62" s="78"/>
      <c r="AU62" s="78"/>
      <c r="AV62" s="78"/>
      <c r="AW62" s="78"/>
      <c r="AX62" s="78"/>
      <c r="AY62" s="78"/>
      <c r="AZ62" s="78"/>
      <c r="BA62" s="78"/>
      <c r="BB62" s="78"/>
      <c r="BC62" s="78"/>
      <c r="BD62" s="78"/>
      <c r="BE62" s="78"/>
      <c r="BF62" s="78"/>
      <c r="BG62" s="78"/>
      <c r="BH62" s="78"/>
      <c r="BI62" s="78"/>
      <c r="BJ62" s="78"/>
      <c r="BK62" s="78"/>
      <c r="BL62" s="78"/>
      <c r="BM62" s="78"/>
      <c r="BN62" s="78"/>
      <c r="BO62" s="78"/>
      <c r="BP62" s="78"/>
      <c r="BQ62" s="78"/>
      <c r="BR62" s="78"/>
      <c r="BS62" s="78"/>
      <c r="BT62" s="78"/>
      <c r="BU62" s="78"/>
      <c r="BV62" s="78"/>
      <c r="BW62" s="78"/>
      <c r="BX62" s="78"/>
      <c r="BY62" s="78"/>
      <c r="BZ62" s="78"/>
      <c r="CA62" s="78"/>
      <c r="CB62" s="78"/>
      <c r="CC62" s="78"/>
      <c r="CD62" s="78"/>
      <c r="CE62" s="78"/>
      <c r="CF62" s="78"/>
      <c r="CG62" s="78"/>
      <c r="CH62" s="78"/>
      <c r="CI62" s="78"/>
      <c r="CJ62" s="78"/>
      <c r="CK62" s="78"/>
      <c r="CL62" s="78"/>
      <c r="CM62" s="78"/>
      <c r="CN62" s="78"/>
      <c r="CO62" s="78"/>
      <c r="CP62" s="78"/>
      <c r="CQ62" s="78"/>
      <c r="CR62" s="78"/>
      <c r="CS62" s="78"/>
      <c r="CT62" s="78"/>
      <c r="CU62" s="78"/>
      <c r="CV62" s="78"/>
      <c r="CW62" s="78"/>
      <c r="CX62" s="78"/>
      <c r="CY62" s="78"/>
      <c r="CZ62" s="78"/>
      <c r="DA62" s="78"/>
      <c r="DB62" s="78"/>
      <c r="DC62" s="78"/>
      <c r="DD62" s="78"/>
      <c r="DE62" s="78"/>
      <c r="DF62" s="78"/>
      <c r="DG62" s="78"/>
      <c r="DH62" s="78"/>
      <c r="DI62" s="78"/>
      <c r="DJ62" s="78"/>
      <c r="DK62" s="78"/>
      <c r="DL62" s="78"/>
      <c r="DM62" s="78"/>
      <c r="DN62" s="78"/>
      <c r="DO62" s="78"/>
      <c r="DP62" s="78"/>
      <c r="DQ62" s="78"/>
      <c r="DR62" s="78"/>
      <c r="DS62" s="78"/>
      <c r="DT62" s="78"/>
      <c r="DU62" s="78"/>
      <c r="DV62" s="78"/>
      <c r="DW62" s="78"/>
      <c r="DX62" s="78"/>
      <c r="DY62" s="78"/>
      <c r="DZ62" s="78"/>
      <c r="EA62" s="78"/>
      <c r="EB62" s="78"/>
      <c r="EC62" s="78"/>
      <c r="ED62" s="78"/>
      <c r="EE62" s="78"/>
      <c r="EF62" s="78"/>
      <c r="EG62" s="78"/>
      <c r="EH62" s="78"/>
      <c r="EI62" s="78"/>
      <c r="EJ62" s="78"/>
      <c r="EK62" s="78"/>
      <c r="EL62" s="78"/>
      <c r="EM62" s="78"/>
      <c r="EN62" s="78"/>
      <c r="EO62" s="78"/>
      <c r="EP62" s="78"/>
      <c r="EQ62" s="78"/>
      <c r="ER62" s="78"/>
      <c r="ES62" s="78"/>
      <c r="ET62" s="78"/>
      <c r="EU62" s="78"/>
      <c r="EV62" s="78"/>
      <c r="EW62" s="78"/>
      <c r="EX62" s="78"/>
      <c r="EY62" s="78"/>
      <c r="EZ62" s="78"/>
      <c r="FA62" s="78"/>
      <c r="FB62" s="78"/>
      <c r="FC62" s="78"/>
      <c r="FD62" s="78"/>
      <c r="FE62" s="78"/>
      <c r="FF62" s="78"/>
      <c r="FG62" s="78"/>
      <c r="FH62" s="78"/>
      <c r="FI62" s="78"/>
      <c r="FJ62" s="78"/>
      <c r="FK62" s="78"/>
      <c r="FL62" s="78"/>
      <c r="FM62" s="78"/>
      <c r="FN62" s="78"/>
      <c r="FO62" s="78"/>
      <c r="FP62" s="78"/>
      <c r="FQ62" s="78"/>
      <c r="FR62" s="78"/>
      <c r="FS62" s="78"/>
      <c r="FT62" s="78"/>
      <c r="FU62" s="78"/>
      <c r="FV62" s="78"/>
      <c r="FW62" s="78"/>
      <c r="FX62" s="78"/>
      <c r="FY62" s="78"/>
      <c r="FZ62" s="78"/>
      <c r="GA62" s="78"/>
      <c r="GB62" s="78"/>
      <c r="GC62" s="78"/>
      <c r="GD62" s="78"/>
      <c r="GE62" s="78"/>
      <c r="GF62" s="78"/>
      <c r="GG62" s="78"/>
      <c r="GH62" s="78"/>
      <c r="GI62" s="78"/>
      <c r="GJ62" s="78"/>
      <c r="GK62" s="78"/>
      <c r="GL62" s="78"/>
      <c r="GM62" s="78"/>
      <c r="GN62" s="78"/>
      <c r="GO62" s="78"/>
      <c r="GP62" s="78"/>
      <c r="GQ62" s="78"/>
      <c r="GR62" s="78"/>
      <c r="GS62" s="78"/>
      <c r="GT62" s="78"/>
      <c r="GU62" s="78"/>
      <c r="GV62" s="78"/>
      <c r="GW62" s="78"/>
      <c r="GX62" s="78"/>
      <c r="GY62" s="78"/>
      <c r="GZ62" s="78"/>
      <c r="HA62" s="78"/>
      <c r="HB62" s="78"/>
      <c r="HC62" s="78"/>
      <c r="HD62" s="78"/>
      <c r="HE62" s="78"/>
      <c r="HF62" s="78"/>
      <c r="HG62" s="78"/>
      <c r="HH62" s="78"/>
      <c r="HI62" s="78"/>
      <c r="HJ62" s="78"/>
      <c r="HK62" s="78"/>
      <c r="HL62" s="78"/>
      <c r="HM62" s="78"/>
      <c r="HN62" s="78"/>
      <c r="HO62" s="78"/>
      <c r="HP62" s="78"/>
      <c r="HQ62" s="78"/>
      <c r="HR62" s="78"/>
      <c r="HS62" s="78"/>
      <c r="HT62" s="78"/>
      <c r="HU62" s="78"/>
      <c r="HV62" s="78"/>
      <c r="HW62" s="78"/>
      <c r="HX62" s="78"/>
      <c r="HY62" s="78"/>
      <c r="HZ62" s="78"/>
      <c r="IA62" s="78"/>
      <c r="IB62" s="78"/>
      <c r="IC62" s="78"/>
      <c r="ID62" s="78"/>
      <c r="IE62" s="78"/>
      <c r="IF62" s="78"/>
      <c r="IG62" s="78"/>
      <c r="IH62" s="78"/>
      <c r="II62" s="78"/>
      <c r="IJ62" s="78"/>
      <c r="IK62" s="78"/>
      <c r="IL62" s="78"/>
      <c r="IM62" s="78"/>
      <c r="IN62" s="78"/>
      <c r="IO62" s="78"/>
      <c r="IP62" s="78"/>
      <c r="IQ62" s="78"/>
      <c r="IR62" s="78"/>
      <c r="IS62" s="78"/>
      <c r="IT62" s="78"/>
      <c r="IU62" s="78"/>
      <c r="IV62" s="78"/>
    </row>
    <row r="63" spans="1:256">
      <c r="A63" s="77" t="str">
        <f>IF($A62="Totals"," ",IF(A62=" "," ",IF($A62='Compound Inv.'!$G$4,"Totals",$A62+1)))</f>
        <v xml:space="preserve"> </v>
      </c>
      <c r="B63" s="93" t="str">
        <f t="shared" si="1"/>
        <v xml:space="preserve"> </v>
      </c>
      <c r="C63" s="93" t="str">
        <f>IF($A63="Totals",SUM(C$14:C62),IF($A63=" "," ",$E$4))</f>
        <v xml:space="preserve"> </v>
      </c>
      <c r="D63" s="94" t="str">
        <f>IF($A63="Totals",SUM(D$14:D62),IF($A63=" "," ",$D62))</f>
        <v xml:space="preserve"> </v>
      </c>
      <c r="E63" s="94" t="str">
        <f>IF($A63="Totals",SUM(E$14:E62),IF($A63=" "," ",$D62))</f>
        <v xml:space="preserve"> </v>
      </c>
      <c r="F63" s="94" t="str">
        <f>IF($A63="Totals",SUM(F$14:F62),IF($A63=" "," ",($B63+$C63)*($G$8/100)))</f>
        <v xml:space="preserve"> </v>
      </c>
      <c r="G63" s="95" t="str">
        <f>IF($A63="Totals",SUM(G$14:G62),IF($A63=" "," ",D63*($C$11/100)))</f>
        <v xml:space="preserve"> </v>
      </c>
      <c r="H63" s="95" t="str">
        <f>IF($A63="Totals",SUM(H$14:H62),IF($A63=" "," ",E63*($E$11/100)))</f>
        <v xml:space="preserve"> </v>
      </c>
      <c r="I63" s="95" t="str">
        <f>IF($A63="Totals",SUM(I$14:I62),IF($A63=" "," ",SUM(G63:H63)))</f>
        <v xml:space="preserve"> </v>
      </c>
      <c r="J63" s="95" t="str">
        <f>IF($A63="Totals",SUM(J$14:J62),IF($A63=" "," ",FV($G$11/100,$G$4-A63,0,-I63)))</f>
        <v xml:space="preserve"> </v>
      </c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8"/>
      <c r="AH63" s="78"/>
      <c r="AI63" s="78"/>
      <c r="AJ63" s="78"/>
      <c r="AK63" s="78"/>
      <c r="AL63" s="78"/>
      <c r="AM63" s="78"/>
      <c r="AN63" s="78"/>
      <c r="AO63" s="78"/>
      <c r="AP63" s="78"/>
      <c r="AQ63" s="78"/>
      <c r="AR63" s="78"/>
      <c r="AS63" s="78"/>
      <c r="AT63" s="78"/>
      <c r="AU63" s="78"/>
      <c r="AV63" s="78"/>
      <c r="AW63" s="78"/>
      <c r="AX63" s="78"/>
      <c r="AY63" s="78"/>
      <c r="AZ63" s="78"/>
      <c r="BA63" s="78"/>
      <c r="BB63" s="78"/>
      <c r="BC63" s="78"/>
      <c r="BD63" s="78"/>
      <c r="BE63" s="78"/>
      <c r="BF63" s="78"/>
      <c r="BG63" s="78"/>
      <c r="BH63" s="78"/>
      <c r="BI63" s="78"/>
      <c r="BJ63" s="78"/>
      <c r="BK63" s="78"/>
      <c r="BL63" s="78"/>
      <c r="BM63" s="78"/>
      <c r="BN63" s="78"/>
      <c r="BO63" s="78"/>
      <c r="BP63" s="78"/>
      <c r="BQ63" s="78"/>
      <c r="BR63" s="78"/>
      <c r="BS63" s="78"/>
      <c r="BT63" s="78"/>
      <c r="BU63" s="78"/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  <c r="CG63" s="78"/>
      <c r="CH63" s="78"/>
      <c r="CI63" s="78"/>
      <c r="CJ63" s="78"/>
      <c r="CK63" s="78"/>
      <c r="CL63" s="78"/>
      <c r="CM63" s="78"/>
      <c r="CN63" s="78"/>
      <c r="CO63" s="78"/>
      <c r="CP63" s="78"/>
      <c r="CQ63" s="78"/>
      <c r="CR63" s="78"/>
      <c r="CS63" s="78"/>
      <c r="CT63" s="78"/>
      <c r="CU63" s="78"/>
      <c r="CV63" s="78"/>
      <c r="CW63" s="78"/>
      <c r="CX63" s="78"/>
      <c r="CY63" s="78"/>
      <c r="CZ63" s="78"/>
      <c r="DA63" s="78"/>
      <c r="DB63" s="78"/>
      <c r="DC63" s="78"/>
      <c r="DD63" s="78"/>
      <c r="DE63" s="78"/>
      <c r="DF63" s="78"/>
      <c r="DG63" s="78"/>
      <c r="DH63" s="78"/>
      <c r="DI63" s="78"/>
      <c r="DJ63" s="78"/>
      <c r="DK63" s="78"/>
      <c r="DL63" s="78"/>
      <c r="DM63" s="78"/>
      <c r="DN63" s="78"/>
      <c r="DO63" s="78"/>
      <c r="DP63" s="78"/>
      <c r="DQ63" s="78"/>
      <c r="DR63" s="78"/>
      <c r="DS63" s="78"/>
      <c r="DT63" s="78"/>
      <c r="DU63" s="78"/>
      <c r="DV63" s="78"/>
      <c r="DW63" s="78"/>
      <c r="DX63" s="78"/>
      <c r="DY63" s="78"/>
      <c r="DZ63" s="78"/>
      <c r="EA63" s="78"/>
      <c r="EB63" s="78"/>
      <c r="EC63" s="78"/>
      <c r="ED63" s="78"/>
      <c r="EE63" s="78"/>
      <c r="EF63" s="78"/>
      <c r="EG63" s="78"/>
      <c r="EH63" s="78"/>
      <c r="EI63" s="78"/>
      <c r="EJ63" s="78"/>
      <c r="EK63" s="78"/>
      <c r="EL63" s="78"/>
      <c r="EM63" s="78"/>
      <c r="EN63" s="78"/>
      <c r="EO63" s="78"/>
      <c r="EP63" s="78"/>
      <c r="EQ63" s="78"/>
      <c r="ER63" s="78"/>
      <c r="ES63" s="78"/>
      <c r="ET63" s="78"/>
      <c r="EU63" s="78"/>
      <c r="EV63" s="78"/>
      <c r="EW63" s="78"/>
      <c r="EX63" s="78"/>
      <c r="EY63" s="78"/>
      <c r="EZ63" s="78"/>
      <c r="FA63" s="78"/>
      <c r="FB63" s="78"/>
      <c r="FC63" s="78"/>
      <c r="FD63" s="78"/>
      <c r="FE63" s="78"/>
      <c r="FF63" s="78"/>
      <c r="FG63" s="78"/>
      <c r="FH63" s="78"/>
      <c r="FI63" s="78"/>
      <c r="FJ63" s="78"/>
      <c r="FK63" s="78"/>
      <c r="FL63" s="78"/>
      <c r="FM63" s="78"/>
      <c r="FN63" s="78"/>
      <c r="FO63" s="78"/>
      <c r="FP63" s="78"/>
      <c r="FQ63" s="78"/>
      <c r="FR63" s="78"/>
      <c r="FS63" s="78"/>
      <c r="FT63" s="78"/>
      <c r="FU63" s="78"/>
      <c r="FV63" s="78"/>
      <c r="FW63" s="78"/>
      <c r="FX63" s="78"/>
      <c r="FY63" s="78"/>
      <c r="FZ63" s="78"/>
      <c r="GA63" s="78"/>
      <c r="GB63" s="78"/>
      <c r="GC63" s="78"/>
      <c r="GD63" s="78"/>
      <c r="GE63" s="78"/>
      <c r="GF63" s="78"/>
      <c r="GG63" s="78"/>
      <c r="GH63" s="78"/>
      <c r="GI63" s="78"/>
      <c r="GJ63" s="78"/>
      <c r="GK63" s="78"/>
      <c r="GL63" s="78"/>
      <c r="GM63" s="78"/>
      <c r="GN63" s="78"/>
      <c r="GO63" s="78"/>
      <c r="GP63" s="78"/>
      <c r="GQ63" s="78"/>
      <c r="GR63" s="78"/>
      <c r="GS63" s="78"/>
      <c r="GT63" s="78"/>
      <c r="GU63" s="78"/>
      <c r="GV63" s="78"/>
      <c r="GW63" s="78"/>
      <c r="GX63" s="78"/>
      <c r="GY63" s="78"/>
      <c r="GZ63" s="78"/>
      <c r="HA63" s="78"/>
      <c r="HB63" s="78"/>
      <c r="HC63" s="78"/>
      <c r="HD63" s="78"/>
      <c r="HE63" s="78"/>
      <c r="HF63" s="78"/>
      <c r="HG63" s="78"/>
      <c r="HH63" s="78"/>
      <c r="HI63" s="78"/>
      <c r="HJ63" s="78"/>
      <c r="HK63" s="78"/>
      <c r="HL63" s="78"/>
      <c r="HM63" s="78"/>
      <c r="HN63" s="78"/>
      <c r="HO63" s="78"/>
      <c r="HP63" s="78"/>
      <c r="HQ63" s="78"/>
      <c r="HR63" s="78"/>
      <c r="HS63" s="78"/>
      <c r="HT63" s="78"/>
      <c r="HU63" s="78"/>
      <c r="HV63" s="78"/>
      <c r="HW63" s="78"/>
      <c r="HX63" s="78"/>
      <c r="HY63" s="78"/>
      <c r="HZ63" s="78"/>
      <c r="IA63" s="78"/>
      <c r="IB63" s="78"/>
      <c r="IC63" s="78"/>
      <c r="ID63" s="78"/>
      <c r="IE63" s="78"/>
      <c r="IF63" s="78"/>
      <c r="IG63" s="78"/>
      <c r="IH63" s="78"/>
      <c r="II63" s="78"/>
      <c r="IJ63" s="78"/>
      <c r="IK63" s="78"/>
      <c r="IL63" s="78"/>
      <c r="IM63" s="78"/>
      <c r="IN63" s="78"/>
      <c r="IO63" s="78"/>
      <c r="IP63" s="78"/>
      <c r="IQ63" s="78"/>
      <c r="IR63" s="78"/>
      <c r="IS63" s="78"/>
      <c r="IT63" s="78"/>
      <c r="IU63" s="78"/>
      <c r="IV63" s="78"/>
    </row>
    <row r="64" spans="1:256">
      <c r="A64" s="77" t="str">
        <f>IF($A63="Totals"," ",IF(A63=" "," ",IF($A63='Compound Inv.'!$G$4,"Totals",$A63+1)))</f>
        <v xml:space="preserve"> </v>
      </c>
      <c r="B64" s="93" t="str">
        <f t="shared" si="1"/>
        <v xml:space="preserve"> </v>
      </c>
      <c r="C64" s="93" t="str">
        <f>IF($A64="Totals",SUM(C$14:C63),IF($A64=" "," ",$E$4))</f>
        <v xml:space="preserve"> </v>
      </c>
      <c r="D64" s="94" t="str">
        <f>IF($A64="Totals",SUM(D$14:D63),IF($A64=" "," ",$D63))</f>
        <v xml:space="preserve"> </v>
      </c>
      <c r="E64" s="94" t="str">
        <f>IF($A64="Totals",SUM(E$14:E63),IF($A64=" "," ",$D63))</f>
        <v xml:space="preserve"> </v>
      </c>
      <c r="F64" s="94" t="str">
        <f>IF($A64="Totals",SUM(F$14:F63),IF($A64=" "," ",($B64+$C64)*($G$8/100)))</f>
        <v xml:space="preserve"> </v>
      </c>
      <c r="G64" s="95" t="str">
        <f>IF($A64="Totals",SUM(G$14:G63),IF($A64=" "," ",D64*($C$11/100)))</f>
        <v xml:space="preserve"> </v>
      </c>
      <c r="H64" s="95" t="str">
        <f>IF($A64="Totals",SUM(H$14:H63),IF($A64=" "," ",E64*($E$11/100)))</f>
        <v xml:space="preserve"> </v>
      </c>
      <c r="I64" s="95" t="str">
        <f>IF($A64="Totals",SUM(I$14:I63),IF($A64=" "," ",SUM(G64:H64)))</f>
        <v xml:space="preserve"> </v>
      </c>
      <c r="J64" s="95" t="str">
        <f>IF($A64="Totals",SUM(J$14:J63),IF($A64=" "," ",FV($G$11/100,$G$4-A64,0,-I64)))</f>
        <v xml:space="preserve"> </v>
      </c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78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78"/>
      <c r="AO64" s="78"/>
      <c r="AP64" s="78"/>
      <c r="AQ64" s="78"/>
      <c r="AR64" s="78"/>
      <c r="AS64" s="78"/>
      <c r="AT64" s="78"/>
      <c r="AU64" s="78"/>
      <c r="AV64" s="78"/>
      <c r="AW64" s="78"/>
      <c r="AX64" s="78"/>
      <c r="AY64" s="78"/>
      <c r="AZ64" s="78"/>
      <c r="BA64" s="78"/>
      <c r="BB64" s="78"/>
      <c r="BC64" s="78"/>
      <c r="BD64" s="78"/>
      <c r="BE64" s="78"/>
      <c r="BF64" s="78"/>
      <c r="BG64" s="78"/>
      <c r="BH64" s="78"/>
      <c r="BI64" s="78"/>
      <c r="BJ64" s="78"/>
      <c r="BK64" s="78"/>
      <c r="BL64" s="78"/>
      <c r="BM64" s="78"/>
      <c r="BN64" s="78"/>
      <c r="BO64" s="78"/>
      <c r="BP64" s="78"/>
      <c r="BQ64" s="78"/>
      <c r="BR64" s="78"/>
      <c r="BS64" s="78"/>
      <c r="BT64" s="78"/>
      <c r="BU64" s="78"/>
      <c r="BV64" s="78"/>
      <c r="BW64" s="78"/>
      <c r="BX64" s="78"/>
      <c r="BY64" s="78"/>
      <c r="BZ64" s="78"/>
      <c r="CA64" s="78"/>
      <c r="CB64" s="78"/>
      <c r="CC64" s="78"/>
      <c r="CD64" s="78"/>
      <c r="CE64" s="78"/>
      <c r="CF64" s="78"/>
      <c r="CG64" s="78"/>
      <c r="CH64" s="78"/>
      <c r="CI64" s="78"/>
      <c r="CJ64" s="78"/>
      <c r="CK64" s="78"/>
      <c r="CL64" s="78"/>
      <c r="CM64" s="78"/>
      <c r="CN64" s="78"/>
      <c r="CO64" s="78"/>
      <c r="CP64" s="78"/>
      <c r="CQ64" s="78"/>
      <c r="CR64" s="78"/>
      <c r="CS64" s="78"/>
      <c r="CT64" s="78"/>
      <c r="CU64" s="78"/>
      <c r="CV64" s="78"/>
      <c r="CW64" s="78"/>
      <c r="CX64" s="78"/>
      <c r="CY64" s="78"/>
      <c r="CZ64" s="78"/>
      <c r="DA64" s="78"/>
      <c r="DB64" s="78"/>
      <c r="DC64" s="78"/>
      <c r="DD64" s="78"/>
      <c r="DE64" s="78"/>
      <c r="DF64" s="78"/>
      <c r="DG64" s="78"/>
      <c r="DH64" s="78"/>
      <c r="DI64" s="78"/>
      <c r="DJ64" s="78"/>
      <c r="DK64" s="78"/>
      <c r="DL64" s="78"/>
      <c r="DM64" s="78"/>
      <c r="DN64" s="78"/>
      <c r="DO64" s="78"/>
      <c r="DP64" s="78"/>
      <c r="DQ64" s="78"/>
      <c r="DR64" s="78"/>
      <c r="DS64" s="78"/>
      <c r="DT64" s="78"/>
      <c r="DU64" s="78"/>
      <c r="DV64" s="78"/>
      <c r="DW64" s="78"/>
      <c r="DX64" s="78"/>
      <c r="DY64" s="78"/>
      <c r="DZ64" s="78"/>
      <c r="EA64" s="78"/>
      <c r="EB64" s="78"/>
      <c r="EC64" s="78"/>
      <c r="ED64" s="78"/>
      <c r="EE64" s="78"/>
      <c r="EF64" s="78"/>
      <c r="EG64" s="78"/>
      <c r="EH64" s="78"/>
      <c r="EI64" s="78"/>
      <c r="EJ64" s="78"/>
      <c r="EK64" s="78"/>
      <c r="EL64" s="78"/>
      <c r="EM64" s="78"/>
      <c r="EN64" s="78"/>
      <c r="EO64" s="78"/>
      <c r="EP64" s="78"/>
      <c r="EQ64" s="78"/>
      <c r="ER64" s="78"/>
      <c r="ES64" s="78"/>
      <c r="ET64" s="78"/>
      <c r="EU64" s="78"/>
      <c r="EV64" s="78"/>
      <c r="EW64" s="78"/>
      <c r="EX64" s="78"/>
      <c r="EY64" s="78"/>
      <c r="EZ64" s="78"/>
      <c r="FA64" s="78"/>
      <c r="FB64" s="78"/>
      <c r="FC64" s="78"/>
      <c r="FD64" s="78"/>
      <c r="FE64" s="78"/>
      <c r="FF64" s="78"/>
      <c r="FG64" s="78"/>
      <c r="FH64" s="78"/>
      <c r="FI64" s="78"/>
      <c r="FJ64" s="78"/>
      <c r="FK64" s="78"/>
      <c r="FL64" s="78"/>
      <c r="FM64" s="78"/>
      <c r="FN64" s="78"/>
      <c r="FO64" s="78"/>
      <c r="FP64" s="78"/>
      <c r="FQ64" s="78"/>
      <c r="FR64" s="78"/>
      <c r="FS64" s="78"/>
      <c r="FT64" s="78"/>
      <c r="FU64" s="78"/>
      <c r="FV64" s="78"/>
      <c r="FW64" s="78"/>
      <c r="FX64" s="78"/>
      <c r="FY64" s="78"/>
      <c r="FZ64" s="78"/>
      <c r="GA64" s="78"/>
      <c r="GB64" s="78"/>
      <c r="GC64" s="78"/>
      <c r="GD64" s="78"/>
      <c r="GE64" s="78"/>
      <c r="GF64" s="78"/>
      <c r="GG64" s="78"/>
      <c r="GH64" s="78"/>
      <c r="GI64" s="78"/>
      <c r="GJ64" s="78"/>
      <c r="GK64" s="78"/>
      <c r="GL64" s="78"/>
      <c r="GM64" s="78"/>
      <c r="GN64" s="78"/>
      <c r="GO64" s="78"/>
      <c r="GP64" s="78"/>
      <c r="GQ64" s="78"/>
      <c r="GR64" s="78"/>
      <c r="GS64" s="78"/>
      <c r="GT64" s="78"/>
      <c r="GU64" s="78"/>
      <c r="GV64" s="78"/>
      <c r="GW64" s="78"/>
      <c r="GX64" s="78"/>
      <c r="GY64" s="78"/>
      <c r="GZ64" s="78"/>
      <c r="HA64" s="78"/>
      <c r="HB64" s="78"/>
      <c r="HC64" s="78"/>
      <c r="HD64" s="78"/>
      <c r="HE64" s="78"/>
      <c r="HF64" s="78"/>
      <c r="HG64" s="78"/>
      <c r="HH64" s="78"/>
      <c r="HI64" s="78"/>
      <c r="HJ64" s="78"/>
      <c r="HK64" s="78"/>
      <c r="HL64" s="78"/>
      <c r="HM64" s="78"/>
      <c r="HN64" s="78"/>
      <c r="HO64" s="78"/>
      <c r="HP64" s="78"/>
      <c r="HQ64" s="78"/>
      <c r="HR64" s="78"/>
      <c r="HS64" s="78"/>
      <c r="HT64" s="78"/>
      <c r="HU64" s="78"/>
      <c r="HV64" s="78"/>
      <c r="HW64" s="78"/>
      <c r="HX64" s="78"/>
      <c r="HY64" s="78"/>
      <c r="HZ64" s="78"/>
      <c r="IA64" s="78"/>
      <c r="IB64" s="78"/>
      <c r="IC64" s="78"/>
      <c r="ID64" s="78"/>
      <c r="IE64" s="78"/>
      <c r="IF64" s="78"/>
      <c r="IG64" s="78"/>
      <c r="IH64" s="78"/>
      <c r="II64" s="78"/>
      <c r="IJ64" s="78"/>
      <c r="IK64" s="78"/>
      <c r="IL64" s="78"/>
      <c r="IM64" s="78"/>
      <c r="IN64" s="78"/>
      <c r="IO64" s="78"/>
      <c r="IP64" s="78"/>
      <c r="IQ64" s="78"/>
      <c r="IR64" s="78"/>
      <c r="IS64" s="78"/>
      <c r="IT64" s="78"/>
      <c r="IU64" s="78"/>
      <c r="IV64" s="78"/>
    </row>
    <row r="65" spans="1:256">
      <c r="A65" s="77" t="str">
        <f>IF($A64="Totals"," ",IF(A64=" "," ",IF($A64='Compound Inv.'!$G$4,"Totals",$A64+1)))</f>
        <v xml:space="preserve"> </v>
      </c>
      <c r="B65" s="93" t="str">
        <f t="shared" si="1"/>
        <v xml:space="preserve"> </v>
      </c>
      <c r="C65" s="93" t="str">
        <f>IF($A65="Totals",SUM(C$14:C64),IF($A65=" "," ",'Compound Inv.'!$E$4))</f>
        <v xml:space="preserve"> </v>
      </c>
      <c r="D65" s="94" t="str">
        <f>IF($A65="Totals",SUM(D$14:D64),IF($A65=" "," ",$D64))</f>
        <v xml:space="preserve"> </v>
      </c>
      <c r="E65" s="94" t="str">
        <f>IF($A65="Totals",SUM(E$14:E64),IF($A65=" "," ",$D64))</f>
        <v xml:space="preserve"> </v>
      </c>
      <c r="F65" s="94" t="str">
        <f>IF($A65="Totals",SUM(F$14:F64),IF($A65=" "," ",($B65+$C65)*($G$8/100)))</f>
        <v xml:space="preserve"> </v>
      </c>
      <c r="G65" s="95" t="str">
        <f>IF($A65="Totals",SUM(G$14:G64),IF($A65=" "," ",D65*('Compound Inv.'!$C$11/100)))</f>
        <v xml:space="preserve"> </v>
      </c>
      <c r="H65" s="95" t="str">
        <f>IF($A65="Totals",SUM(H$14:H64),IF($A65=" "," ",E65*('Compound Inv.'!$E$11/100)))</f>
        <v xml:space="preserve"> </v>
      </c>
      <c r="I65" s="95" t="str">
        <f>IF($A65="Totals",SUM(I$14:I64),IF($A65=" "," ",SUM(G65:H65)))</f>
        <v xml:space="preserve"> </v>
      </c>
      <c r="J65" s="95" t="str">
        <f>IF($A65="Totals",SUM(J$14:J64),IF($A65=" "," ",FV($G$11/100,$G$4-A65,0,-I65)))</f>
        <v xml:space="preserve"> </v>
      </c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78"/>
      <c r="AJ65" s="78"/>
      <c r="AK65" s="78"/>
      <c r="AL65" s="78"/>
      <c r="AM65" s="78"/>
      <c r="AN65" s="78"/>
      <c r="AO65" s="78"/>
      <c r="AP65" s="78"/>
      <c r="AQ65" s="78"/>
      <c r="AR65" s="78"/>
      <c r="AS65" s="78"/>
      <c r="AT65" s="78"/>
      <c r="AU65" s="78"/>
      <c r="AV65" s="78"/>
      <c r="AW65" s="78"/>
      <c r="AX65" s="78"/>
      <c r="AY65" s="78"/>
      <c r="AZ65" s="78"/>
      <c r="BA65" s="78"/>
      <c r="BB65" s="78"/>
      <c r="BC65" s="78"/>
      <c r="BD65" s="78"/>
      <c r="BE65" s="78"/>
      <c r="BF65" s="78"/>
      <c r="BG65" s="78"/>
      <c r="BH65" s="78"/>
      <c r="BI65" s="78"/>
      <c r="BJ65" s="78"/>
      <c r="BK65" s="78"/>
      <c r="BL65" s="78"/>
      <c r="BM65" s="78"/>
      <c r="BN65" s="78"/>
      <c r="BO65" s="78"/>
      <c r="BP65" s="78"/>
      <c r="BQ65" s="78"/>
      <c r="BR65" s="78"/>
      <c r="BS65" s="78"/>
      <c r="BT65" s="78"/>
      <c r="BU65" s="78"/>
      <c r="BV65" s="78"/>
      <c r="BW65" s="78"/>
      <c r="BX65" s="78"/>
      <c r="BY65" s="78"/>
      <c r="BZ65" s="78"/>
      <c r="CA65" s="78"/>
      <c r="CB65" s="78"/>
      <c r="CC65" s="78"/>
      <c r="CD65" s="78"/>
      <c r="CE65" s="78"/>
      <c r="CF65" s="78"/>
      <c r="CG65" s="78"/>
      <c r="CH65" s="78"/>
      <c r="CI65" s="78"/>
      <c r="CJ65" s="78"/>
      <c r="CK65" s="78"/>
      <c r="CL65" s="78"/>
      <c r="CM65" s="78"/>
      <c r="CN65" s="78"/>
      <c r="CO65" s="78"/>
      <c r="CP65" s="78"/>
      <c r="CQ65" s="78"/>
      <c r="CR65" s="78"/>
      <c r="CS65" s="78"/>
      <c r="CT65" s="78"/>
      <c r="CU65" s="78"/>
      <c r="CV65" s="78"/>
      <c r="CW65" s="78"/>
      <c r="CX65" s="78"/>
      <c r="CY65" s="78"/>
      <c r="CZ65" s="78"/>
      <c r="DA65" s="78"/>
      <c r="DB65" s="78"/>
      <c r="DC65" s="78"/>
      <c r="DD65" s="78"/>
      <c r="DE65" s="78"/>
      <c r="DF65" s="78"/>
      <c r="DG65" s="78"/>
      <c r="DH65" s="78"/>
      <c r="DI65" s="78"/>
      <c r="DJ65" s="78"/>
      <c r="DK65" s="78"/>
      <c r="DL65" s="78"/>
      <c r="DM65" s="78"/>
      <c r="DN65" s="78"/>
      <c r="DO65" s="78"/>
      <c r="DP65" s="78"/>
      <c r="DQ65" s="78"/>
      <c r="DR65" s="78"/>
      <c r="DS65" s="78"/>
      <c r="DT65" s="78"/>
      <c r="DU65" s="78"/>
      <c r="DV65" s="78"/>
      <c r="DW65" s="78"/>
      <c r="DX65" s="78"/>
      <c r="DY65" s="78"/>
      <c r="DZ65" s="78"/>
      <c r="EA65" s="78"/>
      <c r="EB65" s="78"/>
      <c r="EC65" s="78"/>
      <c r="ED65" s="78"/>
      <c r="EE65" s="78"/>
      <c r="EF65" s="78"/>
      <c r="EG65" s="78"/>
      <c r="EH65" s="78"/>
      <c r="EI65" s="78"/>
      <c r="EJ65" s="78"/>
      <c r="EK65" s="78"/>
      <c r="EL65" s="78"/>
      <c r="EM65" s="78"/>
      <c r="EN65" s="78"/>
      <c r="EO65" s="78"/>
      <c r="EP65" s="78"/>
      <c r="EQ65" s="78"/>
      <c r="ER65" s="78"/>
      <c r="ES65" s="78"/>
      <c r="ET65" s="78"/>
      <c r="EU65" s="78"/>
      <c r="EV65" s="78"/>
      <c r="EW65" s="78"/>
      <c r="EX65" s="78"/>
      <c r="EY65" s="78"/>
      <c r="EZ65" s="78"/>
      <c r="FA65" s="78"/>
      <c r="FB65" s="78"/>
      <c r="FC65" s="78"/>
      <c r="FD65" s="78"/>
      <c r="FE65" s="78"/>
      <c r="FF65" s="78"/>
      <c r="FG65" s="78"/>
      <c r="FH65" s="78"/>
      <c r="FI65" s="78"/>
      <c r="FJ65" s="78"/>
      <c r="FK65" s="78"/>
      <c r="FL65" s="78"/>
      <c r="FM65" s="78"/>
      <c r="FN65" s="78"/>
      <c r="FO65" s="78"/>
      <c r="FP65" s="78"/>
      <c r="FQ65" s="78"/>
      <c r="FR65" s="78"/>
      <c r="FS65" s="78"/>
      <c r="FT65" s="78"/>
      <c r="FU65" s="78"/>
      <c r="FV65" s="78"/>
      <c r="FW65" s="78"/>
      <c r="FX65" s="78"/>
      <c r="FY65" s="78"/>
      <c r="FZ65" s="78"/>
      <c r="GA65" s="78"/>
      <c r="GB65" s="78"/>
      <c r="GC65" s="78"/>
      <c r="GD65" s="78"/>
      <c r="GE65" s="78"/>
      <c r="GF65" s="78"/>
      <c r="GG65" s="78"/>
      <c r="GH65" s="78"/>
      <c r="GI65" s="78"/>
      <c r="GJ65" s="78"/>
      <c r="GK65" s="78"/>
      <c r="GL65" s="78"/>
      <c r="GM65" s="78"/>
      <c r="GN65" s="78"/>
      <c r="GO65" s="78"/>
      <c r="GP65" s="78"/>
      <c r="GQ65" s="78"/>
      <c r="GR65" s="78"/>
      <c r="GS65" s="78"/>
      <c r="GT65" s="78"/>
      <c r="GU65" s="78"/>
      <c r="GV65" s="78"/>
      <c r="GW65" s="78"/>
      <c r="GX65" s="78"/>
      <c r="GY65" s="78"/>
      <c r="GZ65" s="78"/>
      <c r="HA65" s="78"/>
      <c r="HB65" s="78"/>
      <c r="HC65" s="78"/>
      <c r="HD65" s="78"/>
      <c r="HE65" s="78"/>
      <c r="HF65" s="78"/>
      <c r="HG65" s="78"/>
      <c r="HH65" s="78"/>
      <c r="HI65" s="78"/>
      <c r="HJ65" s="78"/>
      <c r="HK65" s="78"/>
      <c r="HL65" s="78"/>
      <c r="HM65" s="78"/>
      <c r="HN65" s="78"/>
      <c r="HO65" s="78"/>
      <c r="HP65" s="78"/>
      <c r="HQ65" s="78"/>
      <c r="HR65" s="78"/>
      <c r="HS65" s="78"/>
      <c r="HT65" s="78"/>
      <c r="HU65" s="78"/>
      <c r="HV65" s="78"/>
      <c r="HW65" s="78"/>
      <c r="HX65" s="78"/>
      <c r="HY65" s="78"/>
      <c r="HZ65" s="78"/>
      <c r="IA65" s="78"/>
      <c r="IB65" s="78"/>
      <c r="IC65" s="78"/>
      <c r="ID65" s="78"/>
      <c r="IE65" s="78"/>
      <c r="IF65" s="78"/>
      <c r="IG65" s="78"/>
      <c r="IH65" s="78"/>
      <c r="II65" s="78"/>
      <c r="IJ65" s="78"/>
      <c r="IK65" s="78"/>
      <c r="IL65" s="78"/>
      <c r="IM65" s="78"/>
      <c r="IN65" s="78"/>
      <c r="IO65" s="78"/>
      <c r="IP65" s="78"/>
      <c r="IQ65" s="78"/>
      <c r="IR65" s="78"/>
      <c r="IS65" s="78"/>
      <c r="IT65" s="78"/>
      <c r="IU65" s="78"/>
      <c r="IV65" s="78"/>
    </row>
    <row r="66" spans="1:256">
      <c r="A66" s="77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  <c r="AL66" s="78"/>
      <c r="AM66" s="78"/>
      <c r="AN66" s="78"/>
      <c r="AO66" s="78"/>
      <c r="AP66" s="78"/>
      <c r="AQ66" s="78"/>
      <c r="AR66" s="78"/>
      <c r="AS66" s="78"/>
      <c r="AT66" s="78"/>
      <c r="AU66" s="78"/>
      <c r="AV66" s="78"/>
      <c r="AW66" s="78"/>
      <c r="AX66" s="78"/>
      <c r="AY66" s="78"/>
      <c r="AZ66" s="78"/>
      <c r="BA66" s="78"/>
      <c r="BB66" s="78"/>
      <c r="BC66" s="78"/>
      <c r="BD66" s="78"/>
      <c r="BE66" s="78"/>
      <c r="BF66" s="78"/>
      <c r="BG66" s="78"/>
      <c r="BH66" s="78"/>
      <c r="BI66" s="78"/>
      <c r="BJ66" s="78"/>
      <c r="BK66" s="78"/>
      <c r="BL66" s="78"/>
      <c r="BM66" s="78"/>
      <c r="BN66" s="78"/>
      <c r="BO66" s="78"/>
      <c r="BP66" s="78"/>
      <c r="BQ66" s="78"/>
      <c r="BR66" s="78"/>
      <c r="BS66" s="78"/>
      <c r="BT66" s="78"/>
      <c r="BU66" s="78"/>
      <c r="BV66" s="78"/>
      <c r="BW66" s="78"/>
      <c r="BX66" s="78"/>
      <c r="BY66" s="78"/>
      <c r="BZ66" s="78"/>
      <c r="CA66" s="78"/>
      <c r="CB66" s="78"/>
      <c r="CC66" s="78"/>
      <c r="CD66" s="78"/>
      <c r="CE66" s="78"/>
      <c r="CF66" s="78"/>
      <c r="CG66" s="78"/>
      <c r="CH66" s="78"/>
      <c r="CI66" s="78"/>
      <c r="CJ66" s="78"/>
      <c r="CK66" s="78"/>
      <c r="CL66" s="78"/>
      <c r="CM66" s="78"/>
      <c r="CN66" s="78"/>
      <c r="CO66" s="78"/>
      <c r="CP66" s="78"/>
      <c r="CQ66" s="78"/>
      <c r="CR66" s="78"/>
      <c r="CS66" s="78"/>
      <c r="CT66" s="78"/>
      <c r="CU66" s="78"/>
      <c r="CV66" s="78"/>
      <c r="CW66" s="78"/>
      <c r="CX66" s="78"/>
      <c r="CY66" s="78"/>
      <c r="CZ66" s="78"/>
      <c r="DA66" s="78"/>
      <c r="DB66" s="78"/>
      <c r="DC66" s="78"/>
      <c r="DD66" s="78"/>
      <c r="DE66" s="78"/>
      <c r="DF66" s="78"/>
      <c r="DG66" s="78"/>
      <c r="DH66" s="78"/>
      <c r="DI66" s="78"/>
      <c r="DJ66" s="78"/>
      <c r="DK66" s="78"/>
      <c r="DL66" s="78"/>
      <c r="DM66" s="78"/>
      <c r="DN66" s="78"/>
      <c r="DO66" s="78"/>
      <c r="DP66" s="78"/>
      <c r="DQ66" s="78"/>
      <c r="DR66" s="78"/>
      <c r="DS66" s="78"/>
      <c r="DT66" s="78"/>
      <c r="DU66" s="78"/>
      <c r="DV66" s="78"/>
      <c r="DW66" s="78"/>
      <c r="DX66" s="78"/>
      <c r="DY66" s="78"/>
      <c r="DZ66" s="78"/>
      <c r="EA66" s="78"/>
      <c r="EB66" s="78"/>
      <c r="EC66" s="78"/>
      <c r="ED66" s="78"/>
      <c r="EE66" s="78"/>
      <c r="EF66" s="78"/>
      <c r="EG66" s="78"/>
      <c r="EH66" s="78"/>
      <c r="EI66" s="78"/>
      <c r="EJ66" s="78"/>
      <c r="EK66" s="78"/>
      <c r="EL66" s="78"/>
      <c r="EM66" s="78"/>
      <c r="EN66" s="78"/>
      <c r="EO66" s="78"/>
      <c r="EP66" s="78"/>
      <c r="EQ66" s="78"/>
      <c r="ER66" s="78"/>
      <c r="ES66" s="78"/>
      <c r="ET66" s="78"/>
      <c r="EU66" s="78"/>
      <c r="EV66" s="78"/>
      <c r="EW66" s="78"/>
      <c r="EX66" s="78"/>
      <c r="EY66" s="78"/>
      <c r="EZ66" s="78"/>
      <c r="FA66" s="78"/>
      <c r="FB66" s="78"/>
      <c r="FC66" s="78"/>
      <c r="FD66" s="78"/>
      <c r="FE66" s="78"/>
      <c r="FF66" s="78"/>
      <c r="FG66" s="78"/>
      <c r="FH66" s="78"/>
      <c r="FI66" s="78"/>
      <c r="FJ66" s="78"/>
      <c r="FK66" s="78"/>
      <c r="FL66" s="78"/>
      <c r="FM66" s="78"/>
      <c r="FN66" s="78"/>
      <c r="FO66" s="78"/>
      <c r="FP66" s="78"/>
      <c r="FQ66" s="78"/>
      <c r="FR66" s="78"/>
      <c r="FS66" s="78"/>
      <c r="FT66" s="78"/>
      <c r="FU66" s="78"/>
      <c r="FV66" s="78"/>
      <c r="FW66" s="78"/>
      <c r="FX66" s="78"/>
      <c r="FY66" s="78"/>
      <c r="FZ66" s="78"/>
      <c r="GA66" s="78"/>
      <c r="GB66" s="78"/>
      <c r="GC66" s="78"/>
      <c r="GD66" s="78"/>
      <c r="GE66" s="78"/>
      <c r="GF66" s="78"/>
      <c r="GG66" s="78"/>
      <c r="GH66" s="78"/>
      <c r="GI66" s="78"/>
      <c r="GJ66" s="78"/>
      <c r="GK66" s="78"/>
      <c r="GL66" s="78"/>
      <c r="GM66" s="78"/>
      <c r="GN66" s="78"/>
      <c r="GO66" s="78"/>
      <c r="GP66" s="78"/>
      <c r="GQ66" s="78"/>
      <c r="GR66" s="78"/>
      <c r="GS66" s="78"/>
      <c r="GT66" s="78"/>
      <c r="GU66" s="78"/>
      <c r="GV66" s="78"/>
      <c r="GW66" s="78"/>
      <c r="GX66" s="78"/>
      <c r="GY66" s="78"/>
      <c r="GZ66" s="78"/>
      <c r="HA66" s="78"/>
      <c r="HB66" s="78"/>
      <c r="HC66" s="78"/>
      <c r="HD66" s="78"/>
      <c r="HE66" s="78"/>
      <c r="HF66" s="78"/>
      <c r="HG66" s="78"/>
      <c r="HH66" s="78"/>
      <c r="HI66" s="78"/>
      <c r="HJ66" s="78"/>
      <c r="HK66" s="78"/>
      <c r="HL66" s="78"/>
      <c r="HM66" s="78"/>
      <c r="HN66" s="78"/>
      <c r="HO66" s="78"/>
      <c r="HP66" s="78"/>
      <c r="HQ66" s="78"/>
      <c r="HR66" s="78"/>
      <c r="HS66" s="78"/>
      <c r="HT66" s="78"/>
      <c r="HU66" s="78"/>
      <c r="HV66" s="78"/>
      <c r="HW66" s="78"/>
      <c r="HX66" s="78"/>
      <c r="HY66" s="78"/>
      <c r="HZ66" s="78"/>
      <c r="IA66" s="78"/>
      <c r="IB66" s="78"/>
      <c r="IC66" s="78"/>
      <c r="ID66" s="78"/>
      <c r="IE66" s="78"/>
      <c r="IF66" s="78"/>
      <c r="IG66" s="78"/>
      <c r="IH66" s="78"/>
      <c r="II66" s="78"/>
      <c r="IJ66" s="78"/>
      <c r="IK66" s="78"/>
      <c r="IL66" s="78"/>
      <c r="IM66" s="78"/>
      <c r="IN66" s="78"/>
      <c r="IO66" s="78"/>
      <c r="IP66" s="78"/>
      <c r="IQ66" s="78"/>
      <c r="IR66" s="78"/>
      <c r="IS66" s="78"/>
      <c r="IT66" s="78"/>
      <c r="IU66" s="78"/>
      <c r="IV66" s="78"/>
    </row>
  </sheetData>
  <phoneticPr fontId="0" type="noConversion"/>
  <printOptions horizontalCentered="1"/>
  <pageMargins left="0.5" right="0.5" top="0.5" bottom="0.5" header="0.5" footer="0.5"/>
  <pageSetup scale="82" orientation="portrait" r:id="rId1"/>
  <headerFooter alignWithMargins="0">
    <oddFooter>&amp;L&amp;8&amp;D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E40"/>
  <sheetViews>
    <sheetView workbookViewId="0">
      <selection activeCell="H3" sqref="H3"/>
    </sheetView>
  </sheetViews>
  <sheetFormatPr defaultRowHeight="15"/>
  <cols>
    <col min="3" max="3" width="9.54296875" bestFit="1" customWidth="1"/>
    <col min="4" max="4" width="16.81640625" customWidth="1"/>
  </cols>
  <sheetData>
    <row r="2" spans="1:5" ht="22.8">
      <c r="A2" s="207" t="s">
        <v>92</v>
      </c>
      <c r="B2" s="207"/>
      <c r="C2" s="207"/>
      <c r="D2" s="207"/>
      <c r="E2" s="207"/>
    </row>
    <row r="4" spans="1:5">
      <c r="B4" t="s">
        <v>79</v>
      </c>
      <c r="C4" s="188">
        <v>112000</v>
      </c>
    </row>
    <row r="6" spans="1:5">
      <c r="B6" t="s">
        <v>80</v>
      </c>
      <c r="C6" s="186">
        <v>0.03</v>
      </c>
      <c r="D6" t="s">
        <v>94</v>
      </c>
    </row>
    <row r="8" spans="1:5">
      <c r="B8" t="s">
        <v>86</v>
      </c>
      <c r="C8" s="186">
        <v>0</v>
      </c>
    </row>
    <row r="10" spans="1:5" ht="15.6">
      <c r="B10" s="187" t="s">
        <v>20</v>
      </c>
      <c r="C10" s="187"/>
      <c r="D10" s="187" t="s">
        <v>78</v>
      </c>
    </row>
    <row r="11" spans="1:5">
      <c r="B11">
        <v>1</v>
      </c>
      <c r="D11" s="181">
        <f>C4*(1+$C$6-$C$8)</f>
        <v>115360</v>
      </c>
    </row>
    <row r="12" spans="1:5">
      <c r="B12">
        <v>2</v>
      </c>
      <c r="D12" s="181">
        <f>D11*(1+$C$6-$C$8)</f>
        <v>118820.8</v>
      </c>
    </row>
    <row r="13" spans="1:5">
      <c r="B13">
        <v>3</v>
      </c>
      <c r="D13" s="181">
        <f t="shared" ref="D13:D40" si="0">D12*(1+$C$6-$C$8)</f>
        <v>122385.424</v>
      </c>
    </row>
    <row r="14" spans="1:5">
      <c r="B14">
        <v>4</v>
      </c>
      <c r="D14" s="181">
        <f t="shared" si="0"/>
        <v>126056.98672</v>
      </c>
    </row>
    <row r="15" spans="1:5">
      <c r="B15">
        <v>5</v>
      </c>
      <c r="D15" s="181">
        <f t="shared" si="0"/>
        <v>129838.6963216</v>
      </c>
    </row>
    <row r="16" spans="1:5">
      <c r="B16">
        <v>6</v>
      </c>
      <c r="D16" s="181">
        <f t="shared" si="0"/>
        <v>133733.85721124802</v>
      </c>
    </row>
    <row r="17" spans="2:4">
      <c r="B17">
        <v>7</v>
      </c>
      <c r="D17" s="181">
        <f t="shared" si="0"/>
        <v>137745.87292758547</v>
      </c>
    </row>
    <row r="18" spans="2:4">
      <c r="B18">
        <v>8</v>
      </c>
      <c r="D18" s="181">
        <f t="shared" si="0"/>
        <v>141878.24911541303</v>
      </c>
    </row>
    <row r="19" spans="2:4">
      <c r="B19">
        <v>9</v>
      </c>
      <c r="D19" s="181">
        <f t="shared" si="0"/>
        <v>146134.59658887543</v>
      </c>
    </row>
    <row r="20" spans="2:4">
      <c r="B20">
        <v>10</v>
      </c>
      <c r="D20" s="181">
        <f t="shared" si="0"/>
        <v>150518.6344865417</v>
      </c>
    </row>
    <row r="21" spans="2:4">
      <c r="B21">
        <v>11</v>
      </c>
      <c r="D21" s="181">
        <f t="shared" si="0"/>
        <v>155034.19352113796</v>
      </c>
    </row>
    <row r="22" spans="2:4">
      <c r="B22">
        <v>12</v>
      </c>
      <c r="D22" s="181">
        <f t="shared" si="0"/>
        <v>159685.21932677212</v>
      </c>
    </row>
    <row r="23" spans="2:4">
      <c r="B23">
        <v>13</v>
      </c>
      <c r="D23" s="181">
        <f t="shared" si="0"/>
        <v>164475.77590657529</v>
      </c>
    </row>
    <row r="24" spans="2:4">
      <c r="B24">
        <v>14</v>
      </c>
      <c r="D24" s="181">
        <f t="shared" si="0"/>
        <v>169410.04918377256</v>
      </c>
    </row>
    <row r="25" spans="2:4">
      <c r="B25">
        <v>15</v>
      </c>
      <c r="D25" s="181">
        <f t="shared" si="0"/>
        <v>174492.35065928573</v>
      </c>
    </row>
    <row r="26" spans="2:4">
      <c r="B26">
        <v>16</v>
      </c>
      <c r="D26" s="181">
        <f t="shared" si="0"/>
        <v>179727.1211790643</v>
      </c>
    </row>
    <row r="27" spans="2:4">
      <c r="B27">
        <v>17</v>
      </c>
      <c r="D27" s="181">
        <f t="shared" si="0"/>
        <v>185118.93481443624</v>
      </c>
    </row>
    <row r="28" spans="2:4">
      <c r="B28">
        <v>18</v>
      </c>
      <c r="D28" s="181">
        <f t="shared" si="0"/>
        <v>190672.50285886932</v>
      </c>
    </row>
    <row r="29" spans="2:4">
      <c r="B29">
        <v>19</v>
      </c>
      <c r="D29" s="181">
        <f t="shared" si="0"/>
        <v>196392.67794463542</v>
      </c>
    </row>
    <row r="30" spans="2:4">
      <c r="B30">
        <v>20</v>
      </c>
      <c r="D30" s="181">
        <f t="shared" si="0"/>
        <v>202284.45828297449</v>
      </c>
    </row>
    <row r="31" spans="2:4">
      <c r="B31">
        <v>21</v>
      </c>
      <c r="D31" s="181">
        <f t="shared" si="0"/>
        <v>208352.99203146374</v>
      </c>
    </row>
    <row r="32" spans="2:4">
      <c r="B32">
        <v>22</v>
      </c>
      <c r="D32" s="181">
        <f t="shared" si="0"/>
        <v>214603.58179240767</v>
      </c>
    </row>
    <row r="33" spans="2:4">
      <c r="B33">
        <v>23</v>
      </c>
      <c r="D33" s="181">
        <f t="shared" si="0"/>
        <v>221041.68924617991</v>
      </c>
    </row>
    <row r="34" spans="2:4">
      <c r="B34">
        <v>24</v>
      </c>
      <c r="D34" s="181">
        <f t="shared" si="0"/>
        <v>227672.93992356531</v>
      </c>
    </row>
    <row r="35" spans="2:4">
      <c r="B35">
        <v>25</v>
      </c>
      <c r="D35" s="181">
        <f t="shared" si="0"/>
        <v>234503.12812127228</v>
      </c>
    </row>
    <row r="36" spans="2:4">
      <c r="B36">
        <v>26</v>
      </c>
      <c r="D36" s="181">
        <f t="shared" si="0"/>
        <v>241538.22196491045</v>
      </c>
    </row>
    <row r="37" spans="2:4">
      <c r="B37">
        <v>27</v>
      </c>
      <c r="D37" s="181">
        <f t="shared" si="0"/>
        <v>248784.36862385776</v>
      </c>
    </row>
    <row r="38" spans="2:4">
      <c r="B38">
        <v>28</v>
      </c>
      <c r="D38" s="181">
        <f t="shared" si="0"/>
        <v>256247.89968257351</v>
      </c>
    </row>
    <row r="39" spans="2:4">
      <c r="B39">
        <v>29</v>
      </c>
      <c r="D39" s="181">
        <f t="shared" si="0"/>
        <v>263935.33667305071</v>
      </c>
    </row>
    <row r="40" spans="2:4">
      <c r="B40">
        <v>30</v>
      </c>
      <c r="D40" s="181">
        <f t="shared" si="0"/>
        <v>271853.39677324222</v>
      </c>
    </row>
  </sheetData>
  <mergeCells count="1">
    <mergeCell ref="A2:E2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I43"/>
  <sheetViews>
    <sheetView workbookViewId="0">
      <selection activeCell="N40" sqref="N40"/>
    </sheetView>
  </sheetViews>
  <sheetFormatPr defaultRowHeight="15"/>
  <cols>
    <col min="1" max="1" width="3.6328125" customWidth="1"/>
    <col min="3" max="3" width="13.08984375" customWidth="1"/>
    <col min="4" max="4" width="7.6328125" customWidth="1"/>
    <col min="5" max="6" width="11.6328125" customWidth="1"/>
    <col min="7" max="7" width="11.36328125" customWidth="1"/>
    <col min="8" max="8" width="11.6328125" customWidth="1"/>
    <col min="9" max="9" width="3.6328125" customWidth="1"/>
  </cols>
  <sheetData>
    <row r="1" spans="1:9">
      <c r="B1" s="208" t="s">
        <v>93</v>
      </c>
      <c r="C1" s="208"/>
      <c r="D1" s="208"/>
      <c r="E1" s="208"/>
      <c r="F1" s="208"/>
      <c r="G1" s="208"/>
      <c r="H1" s="208"/>
    </row>
    <row r="2" spans="1:9">
      <c r="B2" s="208"/>
      <c r="C2" s="208"/>
      <c r="D2" s="208"/>
      <c r="E2" s="208"/>
      <c r="F2" s="208"/>
      <c r="G2" s="208"/>
      <c r="H2" s="208"/>
    </row>
    <row r="3" spans="1:9">
      <c r="B3" s="209" t="s">
        <v>81</v>
      </c>
      <c r="C3" s="209"/>
      <c r="D3" s="173"/>
      <c r="E3" s="210"/>
      <c r="F3" s="211"/>
      <c r="G3" s="211"/>
      <c r="H3" s="211"/>
    </row>
    <row r="5" spans="1:9" ht="15.6">
      <c r="A5" s="174"/>
      <c r="B5" s="175" t="s">
        <v>82</v>
      </c>
      <c r="C5">
        <v>500000</v>
      </c>
      <c r="G5" s="175" t="s">
        <v>83</v>
      </c>
      <c r="H5" s="176">
        <v>0</v>
      </c>
      <c r="I5" s="174"/>
    </row>
    <row r="6" spans="1:9" ht="15.6">
      <c r="A6" s="174"/>
      <c r="G6" s="175"/>
      <c r="I6" s="174"/>
    </row>
    <row r="7" spans="1:9" ht="15.6">
      <c r="A7" s="174"/>
      <c r="B7" s="175" t="s">
        <v>84</v>
      </c>
      <c r="C7">
        <v>-45000</v>
      </c>
      <c r="G7" s="175" t="s">
        <v>85</v>
      </c>
      <c r="H7" s="176">
        <v>0.05</v>
      </c>
      <c r="I7" s="174"/>
    </row>
    <row r="8" spans="1:9">
      <c r="A8" s="174"/>
      <c r="I8" s="174"/>
    </row>
    <row r="9" spans="1:9" ht="15.6">
      <c r="A9" s="174"/>
      <c r="G9" s="177" t="s">
        <v>86</v>
      </c>
      <c r="H9" s="178">
        <f>F43</f>
        <v>0</v>
      </c>
      <c r="I9" s="174"/>
    </row>
    <row r="10" spans="1:9" ht="15.6">
      <c r="A10" s="174"/>
      <c r="B10" s="179"/>
      <c r="C10" s="179"/>
      <c r="D10" s="179"/>
      <c r="F10" s="179" t="s">
        <v>87</v>
      </c>
      <c r="G10" s="179"/>
      <c r="H10" s="179"/>
      <c r="I10" s="174"/>
    </row>
    <row r="11" spans="1:9" ht="15.6">
      <c r="A11" s="174"/>
      <c r="B11" s="179" t="s">
        <v>88</v>
      </c>
      <c r="C11" s="179" t="s">
        <v>89</v>
      </c>
      <c r="D11" s="179" t="s">
        <v>90</v>
      </c>
      <c r="E11" s="179" t="s">
        <v>10</v>
      </c>
      <c r="F11" s="180">
        <v>0</v>
      </c>
      <c r="G11" s="179" t="s">
        <v>19</v>
      </c>
      <c r="H11" s="179" t="s">
        <v>91</v>
      </c>
      <c r="I11" s="174"/>
    </row>
    <row r="12" spans="1:9" ht="15.6">
      <c r="A12" s="174"/>
      <c r="B12" s="184">
        <v>1</v>
      </c>
      <c r="C12" s="185">
        <f>$C$5</f>
        <v>500000</v>
      </c>
      <c r="D12" s="176">
        <f>$H$7</f>
        <v>0.05</v>
      </c>
      <c r="E12" s="185">
        <f>C12*$D12</f>
        <v>25000</v>
      </c>
      <c r="F12" s="185">
        <f>-(C12+E12)*$F$11</f>
        <v>0</v>
      </c>
      <c r="G12" s="185">
        <f>C$7</f>
        <v>-45000</v>
      </c>
      <c r="H12" s="182">
        <f>SUM(C12:G12)</f>
        <v>480000.05000000005</v>
      </c>
      <c r="I12" s="174"/>
    </row>
    <row r="13" spans="1:9" ht="15.6">
      <c r="A13" s="174"/>
      <c r="B13" s="184">
        <v>2</v>
      </c>
      <c r="C13" s="185">
        <f>H12</f>
        <v>480000.05000000005</v>
      </c>
      <c r="D13" s="176">
        <f t="shared" ref="D13:D41" si="0">$H$7</f>
        <v>0.05</v>
      </c>
      <c r="E13" s="185">
        <f t="shared" ref="E13:E41" si="1">C13*$D13</f>
        <v>24000.002500000002</v>
      </c>
      <c r="F13" s="185">
        <f t="shared" ref="F13:F41" si="2">-(C13+E13)*$F$11</f>
        <v>0</v>
      </c>
      <c r="G13" s="185">
        <f t="shared" ref="G13:G41" si="3">G12*(1+$H$5)</f>
        <v>-45000</v>
      </c>
      <c r="H13" s="182">
        <f t="shared" ref="H13:H41" si="4">SUM(C13:G13)</f>
        <v>459000.10250000004</v>
      </c>
      <c r="I13" s="174"/>
    </row>
    <row r="14" spans="1:9" ht="15.6">
      <c r="A14" s="174"/>
      <c r="B14" s="184">
        <v>3</v>
      </c>
      <c r="C14" s="185">
        <f t="shared" ref="C14:C41" si="5">H13</f>
        <v>459000.10250000004</v>
      </c>
      <c r="D14" s="176">
        <f t="shared" si="0"/>
        <v>0.05</v>
      </c>
      <c r="E14" s="185">
        <f t="shared" si="1"/>
        <v>22950.005125000003</v>
      </c>
      <c r="F14" s="185">
        <f t="shared" si="2"/>
        <v>0</v>
      </c>
      <c r="G14" s="185">
        <f t="shared" si="3"/>
        <v>-45000</v>
      </c>
      <c r="H14" s="182">
        <f t="shared" si="4"/>
        <v>436950.15762500005</v>
      </c>
      <c r="I14" s="174"/>
    </row>
    <row r="15" spans="1:9" ht="15.6">
      <c r="A15" s="174"/>
      <c r="B15" s="184">
        <v>4</v>
      </c>
      <c r="C15" s="185">
        <f t="shared" si="5"/>
        <v>436950.15762500005</v>
      </c>
      <c r="D15" s="176">
        <f t="shared" si="0"/>
        <v>0.05</v>
      </c>
      <c r="E15" s="185">
        <f t="shared" si="1"/>
        <v>21847.507881250003</v>
      </c>
      <c r="F15" s="185">
        <f t="shared" si="2"/>
        <v>0</v>
      </c>
      <c r="G15" s="185">
        <f t="shared" si="3"/>
        <v>-45000</v>
      </c>
      <c r="H15" s="182">
        <f t="shared" si="4"/>
        <v>413797.71550625004</v>
      </c>
      <c r="I15" s="174"/>
    </row>
    <row r="16" spans="1:9" ht="15.6">
      <c r="A16" s="174"/>
      <c r="B16" s="184">
        <v>5</v>
      </c>
      <c r="C16" s="185">
        <f t="shared" si="5"/>
        <v>413797.71550625004</v>
      </c>
      <c r="D16" s="176">
        <f t="shared" si="0"/>
        <v>0.05</v>
      </c>
      <c r="E16" s="185">
        <f t="shared" si="1"/>
        <v>20689.885775312505</v>
      </c>
      <c r="F16" s="185">
        <f t="shared" si="2"/>
        <v>0</v>
      </c>
      <c r="G16" s="185">
        <f t="shared" si="3"/>
        <v>-45000</v>
      </c>
      <c r="H16" s="182">
        <f t="shared" si="4"/>
        <v>389487.65128156252</v>
      </c>
      <c r="I16" s="174"/>
    </row>
    <row r="17" spans="1:9" ht="15.6">
      <c r="A17" s="174"/>
      <c r="B17" s="184">
        <v>6</v>
      </c>
      <c r="C17" s="185">
        <f t="shared" si="5"/>
        <v>389487.65128156252</v>
      </c>
      <c r="D17" s="176">
        <f t="shared" si="0"/>
        <v>0.05</v>
      </c>
      <c r="E17" s="185">
        <f t="shared" si="1"/>
        <v>19474.382564078125</v>
      </c>
      <c r="F17" s="185">
        <f t="shared" si="2"/>
        <v>0</v>
      </c>
      <c r="G17" s="185">
        <f t="shared" si="3"/>
        <v>-45000</v>
      </c>
      <c r="H17" s="182">
        <f t="shared" si="4"/>
        <v>363962.08384564065</v>
      </c>
      <c r="I17" s="174"/>
    </row>
    <row r="18" spans="1:9" ht="15.6">
      <c r="A18" s="174"/>
      <c r="B18" s="184">
        <v>7</v>
      </c>
      <c r="C18" s="185">
        <f t="shared" si="5"/>
        <v>363962.08384564065</v>
      </c>
      <c r="D18" s="176">
        <f t="shared" si="0"/>
        <v>0.05</v>
      </c>
      <c r="E18" s="185">
        <f t="shared" si="1"/>
        <v>18198.104192282033</v>
      </c>
      <c r="F18" s="185">
        <f t="shared" si="2"/>
        <v>0</v>
      </c>
      <c r="G18" s="185">
        <f t="shared" si="3"/>
        <v>-45000</v>
      </c>
      <c r="H18" s="182">
        <f t="shared" si="4"/>
        <v>337160.23803792265</v>
      </c>
      <c r="I18" s="174"/>
    </row>
    <row r="19" spans="1:9" ht="15.6">
      <c r="A19" s="174"/>
      <c r="B19" s="184">
        <v>8</v>
      </c>
      <c r="C19" s="185">
        <f t="shared" si="5"/>
        <v>337160.23803792265</v>
      </c>
      <c r="D19" s="176">
        <f t="shared" si="0"/>
        <v>0.05</v>
      </c>
      <c r="E19" s="185">
        <f t="shared" si="1"/>
        <v>16858.011901896134</v>
      </c>
      <c r="F19" s="185">
        <f t="shared" si="2"/>
        <v>0</v>
      </c>
      <c r="G19" s="185">
        <f t="shared" si="3"/>
        <v>-45000</v>
      </c>
      <c r="H19" s="182">
        <f t="shared" si="4"/>
        <v>309018.2999398188</v>
      </c>
      <c r="I19" s="174"/>
    </row>
    <row r="20" spans="1:9" ht="15.6">
      <c r="A20" s="174"/>
      <c r="B20" s="184">
        <v>9</v>
      </c>
      <c r="C20" s="185">
        <f t="shared" si="5"/>
        <v>309018.2999398188</v>
      </c>
      <c r="D20" s="176">
        <f t="shared" si="0"/>
        <v>0.05</v>
      </c>
      <c r="E20" s="185">
        <f t="shared" si="1"/>
        <v>15450.914996990941</v>
      </c>
      <c r="F20" s="185">
        <f t="shared" si="2"/>
        <v>0</v>
      </c>
      <c r="G20" s="185">
        <f t="shared" si="3"/>
        <v>-45000</v>
      </c>
      <c r="H20" s="182">
        <f t="shared" si="4"/>
        <v>279469.26493680972</v>
      </c>
      <c r="I20" s="174"/>
    </row>
    <row r="21" spans="1:9" ht="15.6">
      <c r="A21" s="174"/>
      <c r="B21" s="184">
        <v>10</v>
      </c>
      <c r="C21" s="185">
        <f t="shared" si="5"/>
        <v>279469.26493680972</v>
      </c>
      <c r="D21" s="176">
        <f t="shared" si="0"/>
        <v>0.05</v>
      </c>
      <c r="E21" s="185">
        <f t="shared" si="1"/>
        <v>13973.463246840487</v>
      </c>
      <c r="F21" s="185">
        <f t="shared" si="2"/>
        <v>0</v>
      </c>
      <c r="G21" s="185">
        <f t="shared" si="3"/>
        <v>-45000</v>
      </c>
      <c r="H21" s="182">
        <f t="shared" si="4"/>
        <v>248442.77818365017</v>
      </c>
      <c r="I21" s="174"/>
    </row>
    <row r="22" spans="1:9" ht="15.6">
      <c r="A22" s="174"/>
      <c r="B22" s="184">
        <v>11</v>
      </c>
      <c r="C22" s="185">
        <f t="shared" si="5"/>
        <v>248442.77818365017</v>
      </c>
      <c r="D22" s="176">
        <f t="shared" si="0"/>
        <v>0.05</v>
      </c>
      <c r="E22" s="185">
        <f t="shared" si="1"/>
        <v>12422.138909182509</v>
      </c>
      <c r="F22" s="185">
        <f t="shared" si="2"/>
        <v>0</v>
      </c>
      <c r="G22" s="185">
        <f t="shared" si="3"/>
        <v>-45000</v>
      </c>
      <c r="H22" s="182">
        <f t="shared" si="4"/>
        <v>215864.96709283267</v>
      </c>
      <c r="I22" s="174"/>
    </row>
    <row r="23" spans="1:9" ht="15.6">
      <c r="A23" s="174"/>
      <c r="B23" s="184">
        <v>12</v>
      </c>
      <c r="C23" s="185">
        <f t="shared" si="5"/>
        <v>215864.96709283267</v>
      </c>
      <c r="D23" s="176">
        <f t="shared" si="0"/>
        <v>0.05</v>
      </c>
      <c r="E23" s="185">
        <f t="shared" si="1"/>
        <v>10793.248354641633</v>
      </c>
      <c r="F23" s="185">
        <f t="shared" si="2"/>
        <v>0</v>
      </c>
      <c r="G23" s="185">
        <f t="shared" si="3"/>
        <v>-45000</v>
      </c>
      <c r="H23" s="182">
        <f t="shared" si="4"/>
        <v>181658.26544747429</v>
      </c>
      <c r="I23" s="174"/>
    </row>
    <row r="24" spans="1:9" ht="15.6">
      <c r="A24" s="174"/>
      <c r="B24" s="184">
        <v>13</v>
      </c>
      <c r="C24" s="185">
        <f t="shared" si="5"/>
        <v>181658.26544747429</v>
      </c>
      <c r="D24" s="176">
        <f t="shared" si="0"/>
        <v>0.05</v>
      </c>
      <c r="E24" s="185">
        <f t="shared" si="1"/>
        <v>9082.9132723737148</v>
      </c>
      <c r="F24" s="185">
        <f t="shared" si="2"/>
        <v>0</v>
      </c>
      <c r="G24" s="185">
        <f t="shared" si="3"/>
        <v>-45000</v>
      </c>
      <c r="H24" s="182">
        <f t="shared" si="4"/>
        <v>145741.228719848</v>
      </c>
      <c r="I24" s="174"/>
    </row>
    <row r="25" spans="1:9" ht="15.6">
      <c r="A25" s="174"/>
      <c r="B25" s="184">
        <v>14</v>
      </c>
      <c r="C25" s="185">
        <f t="shared" si="5"/>
        <v>145741.228719848</v>
      </c>
      <c r="D25" s="176">
        <f t="shared" si="0"/>
        <v>0.05</v>
      </c>
      <c r="E25" s="185">
        <f t="shared" si="1"/>
        <v>7287.0614359924002</v>
      </c>
      <c r="F25" s="185">
        <f t="shared" si="2"/>
        <v>0</v>
      </c>
      <c r="G25" s="185">
        <f t="shared" si="3"/>
        <v>-45000</v>
      </c>
      <c r="H25" s="182">
        <f t="shared" si="4"/>
        <v>108028.34015584039</v>
      </c>
      <c r="I25" s="174"/>
    </row>
    <row r="26" spans="1:9" ht="15.6">
      <c r="A26" s="174"/>
      <c r="B26" s="184">
        <v>15</v>
      </c>
      <c r="C26" s="185">
        <f t="shared" si="5"/>
        <v>108028.34015584039</v>
      </c>
      <c r="D26" s="176">
        <f t="shared" si="0"/>
        <v>0.05</v>
      </c>
      <c r="E26" s="185">
        <f t="shared" si="1"/>
        <v>5401.4170077920198</v>
      </c>
      <c r="F26" s="185">
        <f t="shared" si="2"/>
        <v>0</v>
      </c>
      <c r="G26" s="185">
        <f t="shared" si="3"/>
        <v>-45000</v>
      </c>
      <c r="H26" s="182">
        <f t="shared" si="4"/>
        <v>68429.807163632402</v>
      </c>
      <c r="I26" s="174"/>
    </row>
    <row r="27" spans="1:9" ht="15.6">
      <c r="A27" s="174"/>
      <c r="B27" s="184">
        <v>16</v>
      </c>
      <c r="C27" s="185">
        <f t="shared" si="5"/>
        <v>68429.807163632402</v>
      </c>
      <c r="D27" s="176">
        <f t="shared" si="0"/>
        <v>0.05</v>
      </c>
      <c r="E27" s="185">
        <f t="shared" si="1"/>
        <v>3421.4903581816202</v>
      </c>
      <c r="F27" s="185">
        <f t="shared" si="2"/>
        <v>0</v>
      </c>
      <c r="G27" s="185">
        <f t="shared" si="3"/>
        <v>-45000</v>
      </c>
      <c r="H27" s="182">
        <f t="shared" si="4"/>
        <v>26851.347521814023</v>
      </c>
      <c r="I27" s="174"/>
    </row>
    <row r="28" spans="1:9" ht="15.6">
      <c r="A28" s="174"/>
      <c r="B28" s="184">
        <v>17</v>
      </c>
      <c r="C28" s="185">
        <f t="shared" si="5"/>
        <v>26851.347521814023</v>
      </c>
      <c r="D28" s="176">
        <f t="shared" si="0"/>
        <v>0.05</v>
      </c>
      <c r="E28" s="185">
        <f t="shared" si="1"/>
        <v>1342.5673760907011</v>
      </c>
      <c r="F28" s="185">
        <f t="shared" si="2"/>
        <v>0</v>
      </c>
      <c r="G28" s="185">
        <f t="shared" si="3"/>
        <v>-45000</v>
      </c>
      <c r="H28" s="182">
        <f t="shared" si="4"/>
        <v>-16806.035102095277</v>
      </c>
      <c r="I28" s="174"/>
    </row>
    <row r="29" spans="1:9" ht="15.6">
      <c r="A29" s="174"/>
      <c r="B29" s="184">
        <v>18</v>
      </c>
      <c r="C29" s="185">
        <f t="shared" si="5"/>
        <v>-16806.035102095277</v>
      </c>
      <c r="D29" s="176">
        <f t="shared" si="0"/>
        <v>0.05</v>
      </c>
      <c r="E29" s="185">
        <f t="shared" si="1"/>
        <v>-840.30175510476386</v>
      </c>
      <c r="F29" s="185">
        <f t="shared" si="2"/>
        <v>0</v>
      </c>
      <c r="G29" s="185">
        <f t="shared" si="3"/>
        <v>-45000</v>
      </c>
      <c r="H29" s="182">
        <f t="shared" si="4"/>
        <v>-62646.286857200044</v>
      </c>
      <c r="I29" s="174"/>
    </row>
    <row r="30" spans="1:9" ht="15.6">
      <c r="A30" s="174"/>
      <c r="B30" s="184">
        <v>19</v>
      </c>
      <c r="C30" s="185">
        <f t="shared" si="5"/>
        <v>-62646.286857200044</v>
      </c>
      <c r="D30" s="176">
        <f t="shared" si="0"/>
        <v>0.05</v>
      </c>
      <c r="E30" s="185">
        <f t="shared" si="1"/>
        <v>-3132.3143428600024</v>
      </c>
      <c r="F30" s="185">
        <f t="shared" si="2"/>
        <v>0</v>
      </c>
      <c r="G30" s="185">
        <f t="shared" si="3"/>
        <v>-45000</v>
      </c>
      <c r="H30" s="182">
        <f t="shared" si="4"/>
        <v>-110778.55120006004</v>
      </c>
      <c r="I30" s="174"/>
    </row>
    <row r="31" spans="1:9" ht="15.6">
      <c r="A31" s="174"/>
      <c r="B31" s="184">
        <v>20</v>
      </c>
      <c r="C31" s="185">
        <f t="shared" si="5"/>
        <v>-110778.55120006004</v>
      </c>
      <c r="D31" s="176">
        <f t="shared" si="0"/>
        <v>0.05</v>
      </c>
      <c r="E31" s="185">
        <f t="shared" si="1"/>
        <v>-5538.9275600030023</v>
      </c>
      <c r="F31" s="185">
        <f t="shared" si="2"/>
        <v>0</v>
      </c>
      <c r="G31" s="185">
        <f t="shared" si="3"/>
        <v>-45000</v>
      </c>
      <c r="H31" s="182">
        <f t="shared" si="4"/>
        <v>-161317.42876006305</v>
      </c>
      <c r="I31" s="174"/>
    </row>
    <row r="32" spans="1:9" ht="15.6">
      <c r="A32" s="174"/>
      <c r="B32" s="184">
        <v>21</v>
      </c>
      <c r="C32" s="185">
        <f t="shared" si="5"/>
        <v>-161317.42876006305</v>
      </c>
      <c r="D32" s="176">
        <f t="shared" si="0"/>
        <v>0.05</v>
      </c>
      <c r="E32" s="185">
        <f t="shared" si="1"/>
        <v>-8065.8714380031524</v>
      </c>
      <c r="F32" s="185">
        <f t="shared" si="2"/>
        <v>0</v>
      </c>
      <c r="G32" s="185">
        <f t="shared" si="3"/>
        <v>-45000</v>
      </c>
      <c r="H32" s="182">
        <f t="shared" si="4"/>
        <v>-214383.25019806621</v>
      </c>
      <c r="I32" s="174"/>
    </row>
    <row r="33" spans="1:9" ht="15.6">
      <c r="A33" s="174"/>
      <c r="B33" s="184">
        <v>22</v>
      </c>
      <c r="C33" s="185">
        <f t="shared" si="5"/>
        <v>-214383.25019806621</v>
      </c>
      <c r="D33" s="176">
        <f t="shared" si="0"/>
        <v>0.05</v>
      </c>
      <c r="E33" s="185">
        <f t="shared" si="1"/>
        <v>-10719.162509903312</v>
      </c>
      <c r="F33" s="185">
        <f t="shared" si="2"/>
        <v>0</v>
      </c>
      <c r="G33" s="185">
        <f t="shared" si="3"/>
        <v>-45000</v>
      </c>
      <c r="H33" s="182">
        <f t="shared" si="4"/>
        <v>-270102.3627079695</v>
      </c>
      <c r="I33" s="174"/>
    </row>
    <row r="34" spans="1:9" ht="15.6">
      <c r="A34" s="174"/>
      <c r="B34" s="184">
        <v>23</v>
      </c>
      <c r="C34" s="185">
        <f t="shared" si="5"/>
        <v>-270102.3627079695</v>
      </c>
      <c r="D34" s="176">
        <f t="shared" si="0"/>
        <v>0.05</v>
      </c>
      <c r="E34" s="185">
        <f t="shared" si="1"/>
        <v>-13505.118135398476</v>
      </c>
      <c r="F34" s="185">
        <f t="shared" si="2"/>
        <v>0</v>
      </c>
      <c r="G34" s="185">
        <f t="shared" si="3"/>
        <v>-45000</v>
      </c>
      <c r="H34" s="182">
        <f t="shared" si="4"/>
        <v>-328607.430843368</v>
      </c>
      <c r="I34" s="174"/>
    </row>
    <row r="35" spans="1:9" ht="15.6">
      <c r="A35" s="174"/>
      <c r="B35" s="184">
        <v>24</v>
      </c>
      <c r="C35" s="185">
        <f t="shared" si="5"/>
        <v>-328607.430843368</v>
      </c>
      <c r="D35" s="176">
        <f t="shared" si="0"/>
        <v>0.05</v>
      </c>
      <c r="E35" s="185">
        <f t="shared" si="1"/>
        <v>-16430.371542168399</v>
      </c>
      <c r="F35" s="185">
        <f t="shared" si="2"/>
        <v>0</v>
      </c>
      <c r="G35" s="185">
        <f t="shared" si="3"/>
        <v>-45000</v>
      </c>
      <c r="H35" s="182">
        <f t="shared" si="4"/>
        <v>-390037.75238553638</v>
      </c>
      <c r="I35" s="174"/>
    </row>
    <row r="36" spans="1:9" ht="15.6">
      <c r="A36" s="174"/>
      <c r="B36" s="184">
        <v>25</v>
      </c>
      <c r="C36" s="185">
        <f t="shared" si="5"/>
        <v>-390037.75238553638</v>
      </c>
      <c r="D36" s="176">
        <f t="shared" si="0"/>
        <v>0.05</v>
      </c>
      <c r="E36" s="185">
        <f t="shared" si="1"/>
        <v>-19501.887619276818</v>
      </c>
      <c r="F36" s="185">
        <f t="shared" si="2"/>
        <v>0</v>
      </c>
      <c r="G36" s="185">
        <f t="shared" si="3"/>
        <v>-45000</v>
      </c>
      <c r="H36" s="182">
        <f t="shared" si="4"/>
        <v>-454539.59000481322</v>
      </c>
      <c r="I36" s="174"/>
    </row>
    <row r="37" spans="1:9" ht="15.6">
      <c r="A37" s="174"/>
      <c r="B37" s="184">
        <v>26</v>
      </c>
      <c r="C37" s="185">
        <f t="shared" si="5"/>
        <v>-454539.59000481322</v>
      </c>
      <c r="D37" s="176">
        <f t="shared" si="0"/>
        <v>0.05</v>
      </c>
      <c r="E37" s="185">
        <f t="shared" si="1"/>
        <v>-22726.979500240661</v>
      </c>
      <c r="F37" s="185">
        <f t="shared" si="2"/>
        <v>0</v>
      </c>
      <c r="G37" s="185">
        <f t="shared" si="3"/>
        <v>-45000</v>
      </c>
      <c r="H37" s="182">
        <f t="shared" si="4"/>
        <v>-522266.51950505388</v>
      </c>
      <c r="I37" s="174"/>
    </row>
    <row r="38" spans="1:9" ht="15.6">
      <c r="A38" s="174"/>
      <c r="B38" s="184">
        <v>27</v>
      </c>
      <c r="C38" s="185">
        <f t="shared" si="5"/>
        <v>-522266.51950505388</v>
      </c>
      <c r="D38" s="176">
        <f t="shared" si="0"/>
        <v>0.05</v>
      </c>
      <c r="E38" s="185">
        <f t="shared" si="1"/>
        <v>-26113.325975252694</v>
      </c>
      <c r="F38" s="185">
        <f t="shared" si="2"/>
        <v>0</v>
      </c>
      <c r="G38" s="185">
        <f t="shared" si="3"/>
        <v>-45000</v>
      </c>
      <c r="H38" s="182">
        <f t="shared" si="4"/>
        <v>-593379.79548030661</v>
      </c>
      <c r="I38" s="174"/>
    </row>
    <row r="39" spans="1:9" ht="15.6">
      <c r="A39" s="174"/>
      <c r="B39" s="184">
        <v>28</v>
      </c>
      <c r="C39" s="185">
        <f t="shared" si="5"/>
        <v>-593379.79548030661</v>
      </c>
      <c r="D39" s="176">
        <f t="shared" si="0"/>
        <v>0.05</v>
      </c>
      <c r="E39" s="185">
        <f t="shared" si="1"/>
        <v>-29668.989774015332</v>
      </c>
      <c r="F39" s="185">
        <f t="shared" si="2"/>
        <v>0</v>
      </c>
      <c r="G39" s="185">
        <f t="shared" si="3"/>
        <v>-45000</v>
      </c>
      <c r="H39" s="182">
        <f t="shared" si="4"/>
        <v>-668048.73525432195</v>
      </c>
      <c r="I39" s="174"/>
    </row>
    <row r="40" spans="1:9" ht="15.6">
      <c r="A40" s="174"/>
      <c r="B40" s="184">
        <v>29</v>
      </c>
      <c r="C40" s="185">
        <f t="shared" si="5"/>
        <v>-668048.73525432195</v>
      </c>
      <c r="D40" s="176">
        <f t="shared" si="0"/>
        <v>0.05</v>
      </c>
      <c r="E40" s="185">
        <f t="shared" si="1"/>
        <v>-33402.436762716097</v>
      </c>
      <c r="F40" s="185">
        <f t="shared" si="2"/>
        <v>0</v>
      </c>
      <c r="G40" s="185">
        <f t="shared" si="3"/>
        <v>-45000</v>
      </c>
      <c r="H40" s="182">
        <f t="shared" si="4"/>
        <v>-746451.12201703805</v>
      </c>
      <c r="I40" s="174"/>
    </row>
    <row r="41" spans="1:9" ht="15.6">
      <c r="A41" s="174"/>
      <c r="B41" s="184">
        <v>30</v>
      </c>
      <c r="C41" s="185">
        <f t="shared" si="5"/>
        <v>-746451.12201703805</v>
      </c>
      <c r="D41" s="176">
        <f t="shared" si="0"/>
        <v>0.05</v>
      </c>
      <c r="E41" s="185">
        <f t="shared" si="1"/>
        <v>-37322.556100851907</v>
      </c>
      <c r="F41" s="185">
        <f t="shared" si="2"/>
        <v>0</v>
      </c>
      <c r="G41" s="185">
        <f t="shared" si="3"/>
        <v>-45000</v>
      </c>
      <c r="H41" s="182">
        <f t="shared" si="4"/>
        <v>-828773.62811788986</v>
      </c>
      <c r="I41" s="174"/>
    </row>
    <row r="42" spans="1:9">
      <c r="A42" s="174"/>
      <c r="D42" s="176"/>
      <c r="I42" s="174"/>
    </row>
    <row r="43" spans="1:9">
      <c r="A43" s="174"/>
      <c r="D43" s="176"/>
      <c r="F43" s="183">
        <f>SUM(F12:F42)</f>
        <v>0</v>
      </c>
      <c r="I43" s="174"/>
    </row>
  </sheetData>
  <mergeCells count="3">
    <mergeCell ref="B1:H2"/>
    <mergeCell ref="B3:C3"/>
    <mergeCell ref="E3:H3"/>
  </mergeCells>
  <pageMargins left="0.7" right="0.7" top="0.75" bottom="0.75" header="0.3" footer="0.3"/>
  <pageSetup scale="92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E40"/>
  <sheetViews>
    <sheetView workbookViewId="0">
      <selection activeCell="G4" sqref="G4"/>
    </sheetView>
  </sheetViews>
  <sheetFormatPr defaultRowHeight="15"/>
  <cols>
    <col min="3" max="3" width="11" bestFit="1" customWidth="1"/>
    <col min="4" max="4" width="16.81640625" customWidth="1"/>
  </cols>
  <sheetData>
    <row r="2" spans="1:5" ht="22.8">
      <c r="A2" s="207" t="s">
        <v>95</v>
      </c>
      <c r="B2" s="207"/>
      <c r="C2" s="207"/>
      <c r="D2" s="207"/>
      <c r="E2" s="207"/>
    </row>
    <row r="4" spans="1:5">
      <c r="B4" t="s">
        <v>79</v>
      </c>
      <c r="C4" s="188">
        <v>192000</v>
      </c>
    </row>
    <row r="6" spans="1:5">
      <c r="B6" t="s">
        <v>96</v>
      </c>
      <c r="C6" s="186">
        <v>0.03</v>
      </c>
      <c r="E6" s="189"/>
    </row>
    <row r="8" spans="1:5">
      <c r="B8" t="s">
        <v>86</v>
      </c>
      <c r="C8" s="186">
        <v>0</v>
      </c>
    </row>
    <row r="10" spans="1:5" ht="15.6">
      <c r="B10" s="187" t="s">
        <v>20</v>
      </c>
      <c r="C10" s="187"/>
      <c r="D10" s="187" t="s">
        <v>78</v>
      </c>
    </row>
    <row r="11" spans="1:5">
      <c r="B11">
        <v>1</v>
      </c>
      <c r="D11" s="181">
        <f>C4*(1+-$C$6-$C$8)</f>
        <v>186240</v>
      </c>
    </row>
    <row r="12" spans="1:5">
      <c r="B12">
        <v>2</v>
      </c>
      <c r="D12" s="181">
        <f>D11*(1+-$C$6-$C$8)</f>
        <v>180652.79999999999</v>
      </c>
    </row>
    <row r="13" spans="1:5">
      <c r="B13">
        <v>3</v>
      </c>
      <c r="D13" s="181">
        <f t="shared" ref="D13:D40" si="0">D12*(1+-$C$6-$C$8)</f>
        <v>175233.21599999999</v>
      </c>
    </row>
    <row r="14" spans="1:5">
      <c r="B14">
        <v>4</v>
      </c>
      <c r="D14" s="181">
        <f t="shared" si="0"/>
        <v>169976.21951999998</v>
      </c>
    </row>
    <row r="15" spans="1:5">
      <c r="B15">
        <v>5</v>
      </c>
      <c r="D15" s="181">
        <f t="shared" si="0"/>
        <v>164876.93293439999</v>
      </c>
    </row>
    <row r="16" spans="1:5">
      <c r="B16">
        <v>6</v>
      </c>
      <c r="D16" s="181">
        <f t="shared" si="0"/>
        <v>159930.62494636799</v>
      </c>
    </row>
    <row r="17" spans="2:4">
      <c r="B17">
        <v>7</v>
      </c>
      <c r="D17" s="181">
        <f t="shared" si="0"/>
        <v>155132.70619797695</v>
      </c>
    </row>
    <row r="18" spans="2:4">
      <c r="B18">
        <v>8</v>
      </c>
      <c r="D18" s="181">
        <f t="shared" si="0"/>
        <v>150478.72501203764</v>
      </c>
    </row>
    <row r="19" spans="2:4">
      <c r="B19">
        <v>9</v>
      </c>
      <c r="D19" s="181">
        <f t="shared" si="0"/>
        <v>145964.36326167651</v>
      </c>
    </row>
    <row r="20" spans="2:4">
      <c r="B20">
        <v>10</v>
      </c>
      <c r="D20" s="181">
        <f t="shared" si="0"/>
        <v>141585.4323638262</v>
      </c>
    </row>
    <row r="21" spans="2:4">
      <c r="B21">
        <v>11</v>
      </c>
      <c r="D21" s="181">
        <f t="shared" si="0"/>
        <v>137337.86939291141</v>
      </c>
    </row>
    <row r="22" spans="2:4">
      <c r="B22">
        <v>12</v>
      </c>
      <c r="D22" s="181">
        <f t="shared" si="0"/>
        <v>133217.73331112406</v>
      </c>
    </row>
    <row r="23" spans="2:4">
      <c r="B23">
        <v>13</v>
      </c>
      <c r="D23" s="181">
        <f t="shared" si="0"/>
        <v>129221.20131179033</v>
      </c>
    </row>
    <row r="24" spans="2:4">
      <c r="B24">
        <v>14</v>
      </c>
      <c r="D24" s="181">
        <f t="shared" si="0"/>
        <v>125344.56527243661</v>
      </c>
    </row>
    <row r="25" spans="2:4">
      <c r="B25">
        <v>15</v>
      </c>
      <c r="D25" s="181">
        <f t="shared" si="0"/>
        <v>121584.22831426351</v>
      </c>
    </row>
    <row r="26" spans="2:4">
      <c r="B26">
        <v>16</v>
      </c>
      <c r="D26" s="181">
        <f t="shared" si="0"/>
        <v>117936.7014648356</v>
      </c>
    </row>
    <row r="27" spans="2:4">
      <c r="B27">
        <v>17</v>
      </c>
      <c r="D27" s="181">
        <f t="shared" si="0"/>
        <v>114398.60042089052</v>
      </c>
    </row>
    <row r="28" spans="2:4">
      <c r="B28">
        <v>18</v>
      </c>
      <c r="D28" s="181">
        <f t="shared" si="0"/>
        <v>110966.6424082638</v>
      </c>
    </row>
    <row r="29" spans="2:4">
      <c r="B29">
        <v>19</v>
      </c>
      <c r="D29" s="181">
        <f t="shared" si="0"/>
        <v>107637.64313601587</v>
      </c>
    </row>
    <row r="30" spans="2:4">
      <c r="B30">
        <v>20</v>
      </c>
      <c r="D30" s="181">
        <f t="shared" si="0"/>
        <v>104408.51384193539</v>
      </c>
    </row>
    <row r="31" spans="2:4">
      <c r="B31">
        <v>21</v>
      </c>
      <c r="D31" s="181">
        <f t="shared" si="0"/>
        <v>101276.25842667732</v>
      </c>
    </row>
    <row r="32" spans="2:4">
      <c r="B32">
        <v>22</v>
      </c>
      <c r="D32" s="181">
        <f t="shared" si="0"/>
        <v>98237.970673877004</v>
      </c>
    </row>
    <row r="33" spans="2:4">
      <c r="B33">
        <v>23</v>
      </c>
      <c r="D33" s="181">
        <f t="shared" si="0"/>
        <v>95290.831553660697</v>
      </c>
    </row>
    <row r="34" spans="2:4">
      <c r="B34">
        <v>24</v>
      </c>
      <c r="D34" s="181">
        <f t="shared" si="0"/>
        <v>92432.106607050868</v>
      </c>
    </row>
    <row r="35" spans="2:4">
      <c r="B35">
        <v>25</v>
      </c>
      <c r="D35" s="181">
        <f t="shared" si="0"/>
        <v>89659.143408839343</v>
      </c>
    </row>
    <row r="36" spans="2:4">
      <c r="B36">
        <v>26</v>
      </c>
      <c r="D36" s="181">
        <f t="shared" si="0"/>
        <v>86969.369106574159</v>
      </c>
    </row>
    <row r="37" spans="2:4">
      <c r="B37">
        <v>27</v>
      </c>
      <c r="D37" s="181">
        <f t="shared" si="0"/>
        <v>84360.288033376928</v>
      </c>
    </row>
    <row r="38" spans="2:4">
      <c r="B38">
        <v>28</v>
      </c>
      <c r="D38" s="181">
        <f t="shared" si="0"/>
        <v>81829.479392375622</v>
      </c>
    </row>
    <row r="39" spans="2:4">
      <c r="B39">
        <v>29</v>
      </c>
      <c r="D39" s="181">
        <f t="shared" si="0"/>
        <v>79374.595010604346</v>
      </c>
    </row>
    <row r="40" spans="2:4">
      <c r="B40">
        <v>30</v>
      </c>
      <c r="D40" s="181">
        <f t="shared" si="0"/>
        <v>76993.357160286207</v>
      </c>
    </row>
  </sheetData>
  <mergeCells count="1">
    <mergeCell ref="A2:E2"/>
  </mergeCells>
  <pageMargins left="0.7" right="0.7" top="0.75" bottom="0.75" header="0.3" footer="0.3"/>
  <pageSetup paperSize="0" orientation="portrait" horizontalDpi="0" verticalDpi="0" copies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25"/>
  <sheetViews>
    <sheetView workbookViewId="0">
      <selection activeCell="K18" sqref="K18"/>
    </sheetView>
  </sheetViews>
  <sheetFormatPr defaultRowHeight="15"/>
  <sheetData>
    <row r="1" spans="1:9" ht="24.6">
      <c r="C1" s="206" t="s">
        <v>112</v>
      </c>
      <c r="D1" s="205"/>
      <c r="E1" s="205"/>
    </row>
    <row r="4" spans="1:9" ht="18">
      <c r="A4" s="190" t="s">
        <v>97</v>
      </c>
      <c r="B4" s="190" t="s">
        <v>98</v>
      </c>
      <c r="C4" s="190"/>
      <c r="D4" s="191" t="s">
        <v>99</v>
      </c>
      <c r="E4" s="190" t="s">
        <v>100</v>
      </c>
      <c r="F4" s="190"/>
      <c r="G4" s="190" t="s">
        <v>101</v>
      </c>
      <c r="H4" s="190"/>
      <c r="I4" s="190"/>
    </row>
    <row r="5" spans="1:9" ht="18">
      <c r="A5" s="191" t="s">
        <v>102</v>
      </c>
      <c r="B5" s="191" t="s">
        <v>103</v>
      </c>
      <c r="C5" s="191" t="s">
        <v>9</v>
      </c>
      <c r="D5" s="191" t="s">
        <v>9</v>
      </c>
      <c r="E5" s="191" t="s">
        <v>104</v>
      </c>
      <c r="F5" s="191" t="s">
        <v>36</v>
      </c>
      <c r="G5" s="191" t="s">
        <v>105</v>
      </c>
      <c r="H5" s="191" t="s">
        <v>10</v>
      </c>
      <c r="I5" s="191" t="s">
        <v>106</v>
      </c>
    </row>
    <row r="6" spans="1:9" ht="18">
      <c r="A6" s="212" t="s">
        <v>107</v>
      </c>
      <c r="B6" s="212"/>
      <c r="C6" s="212"/>
      <c r="D6" s="212"/>
      <c r="E6" s="212"/>
      <c r="F6" s="212"/>
      <c r="G6" s="212"/>
      <c r="H6" s="212"/>
      <c r="I6" s="212"/>
    </row>
    <row r="7" spans="1:9" ht="18">
      <c r="A7" s="192" t="s">
        <v>108</v>
      </c>
      <c r="B7" s="193">
        <v>43040</v>
      </c>
      <c r="C7" s="194">
        <v>1000</v>
      </c>
      <c r="D7" s="194">
        <v>1000</v>
      </c>
      <c r="E7" s="195"/>
      <c r="F7" s="196">
        <v>100000</v>
      </c>
      <c r="G7" s="197" t="s">
        <v>109</v>
      </c>
      <c r="H7" s="194">
        <v>200</v>
      </c>
      <c r="I7" s="194">
        <v>800</v>
      </c>
    </row>
    <row r="8" spans="1:9" ht="18">
      <c r="A8" s="198">
        <v>1</v>
      </c>
      <c r="B8" s="193">
        <v>43070</v>
      </c>
      <c r="C8" s="194">
        <v>1010</v>
      </c>
      <c r="D8" s="194">
        <v>1000</v>
      </c>
      <c r="E8" s="195"/>
      <c r="F8" s="199">
        <f>F7-(C8+D8+E8)</f>
        <v>97990</v>
      </c>
      <c r="G8" s="197" t="s">
        <v>109</v>
      </c>
      <c r="H8" s="194">
        <v>190</v>
      </c>
      <c r="I8" s="194">
        <v>800</v>
      </c>
    </row>
    <row r="9" spans="1:9" ht="18">
      <c r="A9" s="198">
        <v>2</v>
      </c>
      <c r="B9" s="193">
        <v>43101</v>
      </c>
      <c r="C9" s="195">
        <v>1020</v>
      </c>
      <c r="D9" s="194"/>
      <c r="E9" s="195">
        <v>10000</v>
      </c>
      <c r="F9" s="199">
        <f>F8-(C9+D9+E9)</f>
        <v>86970</v>
      </c>
      <c r="G9" s="197" t="s">
        <v>109</v>
      </c>
      <c r="H9" s="195">
        <v>180</v>
      </c>
      <c r="I9" s="194">
        <v>800</v>
      </c>
    </row>
    <row r="10" spans="1:9" ht="18">
      <c r="A10" s="198">
        <v>3</v>
      </c>
      <c r="B10" s="193">
        <v>43132</v>
      </c>
      <c r="C10" s="195">
        <v>1030</v>
      </c>
      <c r="D10" s="194">
        <v>1000</v>
      </c>
      <c r="E10" s="194"/>
      <c r="F10" s="199">
        <f>F9-(C10+D10+E10)</f>
        <v>84940</v>
      </c>
      <c r="G10" s="197"/>
      <c r="H10" s="195">
        <v>170</v>
      </c>
      <c r="I10" s="194">
        <v>800</v>
      </c>
    </row>
    <row r="11" spans="1:9" ht="18">
      <c r="A11" s="198">
        <v>4</v>
      </c>
      <c r="B11" s="193">
        <v>43160</v>
      </c>
      <c r="C11" s="195">
        <v>1040</v>
      </c>
      <c r="D11" s="194"/>
      <c r="E11" s="194">
        <v>10000</v>
      </c>
      <c r="F11" s="199">
        <f t="shared" ref="F11:F22" si="0">F10-(C11+D11+E11)</f>
        <v>73900</v>
      </c>
      <c r="G11" s="199"/>
      <c r="H11" s="195">
        <v>160</v>
      </c>
      <c r="I11" s="194">
        <v>800</v>
      </c>
    </row>
    <row r="12" spans="1:9" ht="18">
      <c r="A12" s="198">
        <v>5</v>
      </c>
      <c r="B12" s="193">
        <v>43191</v>
      </c>
      <c r="C12" s="194">
        <v>1050</v>
      </c>
      <c r="D12" s="194">
        <v>1000</v>
      </c>
      <c r="E12" s="194"/>
      <c r="F12" s="199">
        <f>F11-(C12+D12+E12)</f>
        <v>71850</v>
      </c>
      <c r="G12" s="199"/>
      <c r="H12" s="194">
        <v>150</v>
      </c>
      <c r="I12" s="194">
        <v>800</v>
      </c>
    </row>
    <row r="13" spans="1:9" ht="18">
      <c r="A13" s="198">
        <v>6</v>
      </c>
      <c r="B13" s="193">
        <v>43221</v>
      </c>
      <c r="C13" s="194">
        <v>1060</v>
      </c>
      <c r="D13" s="194"/>
      <c r="E13" s="194">
        <v>10000</v>
      </c>
      <c r="F13" s="199">
        <f>F12-(C13+D13+E13)</f>
        <v>60790</v>
      </c>
      <c r="G13" s="199"/>
      <c r="H13" s="194">
        <v>140</v>
      </c>
      <c r="I13" s="194">
        <v>800</v>
      </c>
    </row>
    <row r="14" spans="1:9" ht="18">
      <c r="A14" s="198">
        <v>7</v>
      </c>
      <c r="B14" s="193">
        <v>43252</v>
      </c>
      <c r="C14" s="194">
        <v>1070</v>
      </c>
      <c r="D14" s="194">
        <v>1000</v>
      </c>
      <c r="E14" s="194"/>
      <c r="F14" s="199">
        <f t="shared" si="0"/>
        <v>58720</v>
      </c>
      <c r="G14" s="199"/>
      <c r="H14" s="194">
        <v>130</v>
      </c>
      <c r="I14" s="194">
        <v>1000</v>
      </c>
    </row>
    <row r="15" spans="1:9" ht="18">
      <c r="A15" s="198">
        <v>8</v>
      </c>
      <c r="B15" s="193">
        <v>43282</v>
      </c>
      <c r="C15" s="194">
        <v>1080</v>
      </c>
      <c r="D15" s="194"/>
      <c r="E15" s="194">
        <v>10000</v>
      </c>
      <c r="F15" s="199">
        <f t="shared" si="0"/>
        <v>47640</v>
      </c>
      <c r="G15" s="199"/>
      <c r="H15" s="194">
        <v>120</v>
      </c>
      <c r="I15" s="194">
        <v>1000</v>
      </c>
    </row>
    <row r="16" spans="1:9" ht="18">
      <c r="A16" s="198">
        <v>9</v>
      </c>
      <c r="B16" s="193">
        <v>43313</v>
      </c>
      <c r="C16" s="194">
        <v>1090</v>
      </c>
      <c r="D16" s="194">
        <v>1000</v>
      </c>
      <c r="E16" s="195"/>
      <c r="F16" s="199">
        <f t="shared" si="0"/>
        <v>45550</v>
      </c>
      <c r="G16" s="199"/>
      <c r="H16" s="194">
        <v>110</v>
      </c>
      <c r="I16" s="194">
        <v>1000</v>
      </c>
    </row>
    <row r="17" spans="1:9" ht="18">
      <c r="A17" s="198">
        <v>10</v>
      </c>
      <c r="B17" s="193">
        <v>43344</v>
      </c>
      <c r="C17" s="194">
        <v>1100</v>
      </c>
      <c r="D17" s="194"/>
      <c r="E17" s="194">
        <v>10000</v>
      </c>
      <c r="F17" s="199">
        <f t="shared" si="0"/>
        <v>34450</v>
      </c>
      <c r="G17" s="199"/>
      <c r="H17" s="194">
        <v>100</v>
      </c>
      <c r="I17" s="194">
        <v>1000</v>
      </c>
    </row>
    <row r="18" spans="1:9" ht="18">
      <c r="A18" s="198">
        <v>11</v>
      </c>
      <c r="B18" s="193">
        <v>43374</v>
      </c>
      <c r="C18" s="194">
        <v>1110</v>
      </c>
      <c r="D18" s="194">
        <v>1000</v>
      </c>
      <c r="E18" s="194"/>
      <c r="F18" s="199">
        <f t="shared" si="0"/>
        <v>32340</v>
      </c>
      <c r="G18" s="199"/>
      <c r="H18" s="194">
        <v>90</v>
      </c>
      <c r="I18" s="194">
        <v>1000</v>
      </c>
    </row>
    <row r="19" spans="1:9" ht="18">
      <c r="A19" s="198">
        <v>12</v>
      </c>
      <c r="B19" s="193">
        <v>43405</v>
      </c>
      <c r="C19" s="194">
        <v>1120</v>
      </c>
      <c r="D19" s="194"/>
      <c r="E19" s="194">
        <v>10000</v>
      </c>
      <c r="F19" s="199">
        <f t="shared" si="0"/>
        <v>21220</v>
      </c>
      <c r="G19" s="199"/>
      <c r="H19" s="194">
        <v>80</v>
      </c>
      <c r="I19" s="194">
        <v>1000</v>
      </c>
    </row>
    <row r="20" spans="1:9" ht="18">
      <c r="A20" s="200">
        <v>13</v>
      </c>
      <c r="B20" s="193">
        <v>43435</v>
      </c>
      <c r="C20" s="195">
        <v>1130</v>
      </c>
      <c r="D20" s="194">
        <v>1000</v>
      </c>
      <c r="E20" s="195"/>
      <c r="F20" s="199">
        <f t="shared" si="0"/>
        <v>19090</v>
      </c>
      <c r="G20" s="199"/>
      <c r="H20" s="195">
        <v>70</v>
      </c>
      <c r="I20" s="194">
        <v>1000</v>
      </c>
    </row>
    <row r="21" spans="1:9" ht="18">
      <c r="A21" s="198">
        <v>14</v>
      </c>
      <c r="B21" s="193">
        <v>43466</v>
      </c>
      <c r="C21" s="194">
        <v>1140</v>
      </c>
      <c r="D21" s="194"/>
      <c r="E21" s="194">
        <v>10000</v>
      </c>
      <c r="F21" s="199">
        <f t="shared" si="0"/>
        <v>7950</v>
      </c>
      <c r="G21" s="199"/>
      <c r="H21" s="194">
        <v>60</v>
      </c>
      <c r="I21" s="194">
        <v>1000</v>
      </c>
    </row>
    <row r="22" spans="1:9" ht="18">
      <c r="A22" s="198">
        <v>15</v>
      </c>
      <c r="B22" s="193">
        <v>43497</v>
      </c>
      <c r="C22" s="194">
        <v>1150</v>
      </c>
      <c r="D22" s="194"/>
      <c r="E22" s="194">
        <v>6800</v>
      </c>
      <c r="F22" s="199">
        <f t="shared" si="0"/>
        <v>0</v>
      </c>
      <c r="G22" s="199"/>
      <c r="H22" s="194">
        <v>50</v>
      </c>
      <c r="I22" s="194">
        <v>1000</v>
      </c>
    </row>
    <row r="23" spans="1:9" ht="18">
      <c r="A23" s="201" t="s">
        <v>110</v>
      </c>
      <c r="B23" s="202"/>
      <c r="C23" s="194"/>
      <c r="D23" s="194"/>
      <c r="E23" s="194"/>
      <c r="F23" s="199"/>
      <c r="G23" s="199"/>
      <c r="H23" s="194"/>
      <c r="I23" s="194"/>
    </row>
    <row r="24" spans="1:9" ht="18">
      <c r="A24" s="198"/>
      <c r="B24" s="203"/>
      <c r="C24" s="194"/>
      <c r="D24" s="194"/>
      <c r="E24" s="194"/>
      <c r="F24" s="199"/>
      <c r="G24" s="199"/>
      <c r="H24" s="194"/>
      <c r="I24" s="194"/>
    </row>
    <row r="25" spans="1:9" ht="18">
      <c r="A25" s="198"/>
      <c r="B25" s="204" t="s">
        <v>111</v>
      </c>
      <c r="C25" s="195">
        <f>SUM(C8:C24)</f>
        <v>16200</v>
      </c>
      <c r="D25" s="194">
        <f>SUM(D8:D24)</f>
        <v>7000</v>
      </c>
      <c r="E25" s="194">
        <f>SUM(E8:E24)</f>
        <v>76800</v>
      </c>
      <c r="F25" s="204">
        <f>SUM(C25:E25)</f>
        <v>100000</v>
      </c>
      <c r="G25" s="194"/>
      <c r="H25" s="195"/>
      <c r="I25" s="195"/>
    </row>
  </sheetData>
  <mergeCells count="1">
    <mergeCell ref="A6:I6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7351B-3A3D-4954-8479-6AE5BE8AEC65}">
  <dimension ref="A1:E90"/>
  <sheetViews>
    <sheetView workbookViewId="0">
      <selection activeCell="A2" sqref="A2"/>
    </sheetView>
  </sheetViews>
  <sheetFormatPr defaultColWidth="11.7265625" defaultRowHeight="15"/>
  <cols>
    <col min="1" max="1" width="27" customWidth="1"/>
    <col min="2" max="3" width="9.81640625" customWidth="1"/>
    <col min="4" max="4" width="9.08984375" customWidth="1"/>
    <col min="5" max="5" width="66.1796875" customWidth="1"/>
    <col min="6" max="6" width="7.54296875" customWidth="1"/>
  </cols>
  <sheetData>
    <row r="1" spans="1:5" ht="18.75" customHeight="1">
      <c r="A1" s="213" t="s">
        <v>113</v>
      </c>
      <c r="B1" s="214"/>
      <c r="C1" s="214"/>
      <c r="D1" s="214"/>
      <c r="E1" s="214"/>
    </row>
    <row r="2" spans="1:5">
      <c r="A2" t="s">
        <v>208</v>
      </c>
    </row>
    <row r="3" spans="1:5" ht="15.6">
      <c r="A3" s="236" t="s">
        <v>207</v>
      </c>
      <c r="B3" s="235"/>
      <c r="C3" s="235"/>
      <c r="D3" s="235"/>
      <c r="E3" s="235"/>
    </row>
    <row r="4" spans="1:5">
      <c r="A4" s="237" t="s">
        <v>206</v>
      </c>
      <c r="B4" s="237"/>
      <c r="C4" s="237"/>
      <c r="D4" s="237"/>
      <c r="E4" s="237"/>
    </row>
    <row r="6" spans="1:5">
      <c r="A6" s="215" t="s">
        <v>114</v>
      </c>
      <c r="B6" s="216" t="s">
        <v>115</v>
      </c>
      <c r="C6" s="216" t="s">
        <v>116</v>
      </c>
      <c r="D6" s="217" t="s">
        <v>90</v>
      </c>
      <c r="E6" s="218" t="s">
        <v>117</v>
      </c>
    </row>
    <row r="7" spans="1:5">
      <c r="A7" s="219" t="s">
        <v>118</v>
      </c>
      <c r="B7" s="220">
        <v>0</v>
      </c>
      <c r="C7" s="220">
        <f t="shared" ref="C7" si="0">C29</f>
        <v>0</v>
      </c>
      <c r="D7" s="221" t="e">
        <f t="shared" ref="D7:D13" si="1">C7/C$7</f>
        <v>#DIV/0!</v>
      </c>
      <c r="E7" s="222"/>
    </row>
    <row r="8" spans="1:5">
      <c r="A8" s="219" t="s">
        <v>119</v>
      </c>
      <c r="B8" s="223">
        <f t="shared" ref="B8:C8" si="2">B59</f>
        <v>0</v>
      </c>
      <c r="C8" s="223">
        <f t="shared" si="2"/>
        <v>0</v>
      </c>
      <c r="D8" s="224" t="e">
        <f t="shared" si="1"/>
        <v>#DIV/0!</v>
      </c>
    </row>
    <row r="9" spans="1:5">
      <c r="A9" s="219" t="s">
        <v>120</v>
      </c>
      <c r="B9" s="223">
        <f t="shared" ref="B9:C9" si="3">B7-B8</f>
        <v>0</v>
      </c>
      <c r="C9" s="223">
        <f t="shared" si="3"/>
        <v>0</v>
      </c>
      <c r="D9" s="224" t="e">
        <f t="shared" si="1"/>
        <v>#DIV/0!</v>
      </c>
    </row>
    <row r="10" spans="1:5">
      <c r="A10" s="219" t="s">
        <v>121</v>
      </c>
      <c r="B10" s="223">
        <f t="shared" ref="B10:C10" si="4">B90</f>
        <v>0</v>
      </c>
      <c r="C10" s="223">
        <f t="shared" si="4"/>
        <v>0</v>
      </c>
      <c r="D10" s="224" t="e">
        <f t="shared" si="1"/>
        <v>#DIV/0!</v>
      </c>
    </row>
    <row r="11" spans="1:5">
      <c r="A11" s="219" t="s">
        <v>122</v>
      </c>
      <c r="B11" s="223">
        <f t="shared" ref="B11:C11" si="5">B9-B10</f>
        <v>0</v>
      </c>
      <c r="C11" s="223">
        <f t="shared" si="5"/>
        <v>0</v>
      </c>
      <c r="D11" s="224" t="e">
        <f t="shared" si="1"/>
        <v>#DIV/0!</v>
      </c>
    </row>
    <row r="12" spans="1:5" ht="13.5" customHeight="1">
      <c r="A12" s="219" t="s">
        <v>123</v>
      </c>
      <c r="B12" s="225">
        <f t="shared" ref="B12:C12" si="6">B81</f>
        <v>0</v>
      </c>
      <c r="C12" s="225">
        <f t="shared" si="6"/>
        <v>0</v>
      </c>
      <c r="D12" s="226" t="e">
        <f t="shared" si="1"/>
        <v>#DIV/0!</v>
      </c>
      <c r="E12" s="219" t="s">
        <v>124</v>
      </c>
    </row>
    <row r="13" spans="1:5" ht="13.5" customHeight="1">
      <c r="A13" s="227" t="s">
        <v>125</v>
      </c>
      <c r="B13" s="228">
        <f t="shared" ref="B13:C13" si="7">B11-B12</f>
        <v>0</v>
      </c>
      <c r="C13" s="229">
        <f t="shared" si="7"/>
        <v>0</v>
      </c>
      <c r="D13" s="230" t="e">
        <f t="shared" si="1"/>
        <v>#DIV/0!</v>
      </c>
      <c r="E13" s="231" t="s">
        <v>126</v>
      </c>
    </row>
    <row r="14" spans="1:5">
      <c r="B14" s="222"/>
      <c r="C14" s="222"/>
      <c r="D14" s="222"/>
    </row>
    <row r="16" spans="1:5">
      <c r="B16" s="232" t="s">
        <v>115</v>
      </c>
      <c r="C16" s="232" t="s">
        <v>19</v>
      </c>
    </row>
    <row r="17" spans="1:5">
      <c r="B17" s="216" t="s">
        <v>127</v>
      </c>
      <c r="C17" s="216" t="s">
        <v>78</v>
      </c>
      <c r="D17" s="218"/>
      <c r="E17" s="218" t="s">
        <v>117</v>
      </c>
    </row>
    <row r="18" spans="1:5">
      <c r="A18" s="215" t="s">
        <v>128</v>
      </c>
      <c r="B18" s="222"/>
      <c r="C18" s="222"/>
      <c r="D18" s="222"/>
      <c r="E18" s="222"/>
    </row>
    <row r="19" spans="1:5">
      <c r="A19" s="219" t="s">
        <v>129</v>
      </c>
      <c r="B19" s="223">
        <f t="shared" ref="B19:B20" si="8">C19/12</f>
        <v>0</v>
      </c>
      <c r="C19" s="233">
        <v>0</v>
      </c>
    </row>
    <row r="20" spans="1:5">
      <c r="A20" s="219" t="s">
        <v>130</v>
      </c>
      <c r="B20" s="223">
        <f t="shared" si="8"/>
        <v>0</v>
      </c>
      <c r="C20" s="233"/>
    </row>
    <row r="21" spans="1:5">
      <c r="A21" s="219" t="s">
        <v>131</v>
      </c>
      <c r="B21" s="233"/>
      <c r="C21" s="223">
        <f t="shared" ref="C21:C28" si="9">B21*12</f>
        <v>0</v>
      </c>
    </row>
    <row r="22" spans="1:5">
      <c r="A22" s="219" t="s">
        <v>132</v>
      </c>
      <c r="B22" s="233"/>
      <c r="C22" s="223">
        <f t="shared" si="9"/>
        <v>0</v>
      </c>
    </row>
    <row r="23" spans="1:5">
      <c r="A23" s="219" t="s">
        <v>133</v>
      </c>
      <c r="B23" s="233"/>
      <c r="C23" s="223">
        <f t="shared" si="9"/>
        <v>0</v>
      </c>
    </row>
    <row r="24" spans="1:5">
      <c r="A24" s="219" t="s">
        <v>134</v>
      </c>
      <c r="B24" s="233"/>
      <c r="C24" s="223">
        <f t="shared" si="9"/>
        <v>0</v>
      </c>
    </row>
    <row r="25" spans="1:5">
      <c r="A25" s="219" t="s">
        <v>135</v>
      </c>
      <c r="B25" s="233"/>
      <c r="C25" s="223">
        <f t="shared" si="9"/>
        <v>0</v>
      </c>
    </row>
    <row r="26" spans="1:5">
      <c r="A26" s="219" t="s">
        <v>136</v>
      </c>
      <c r="B26" s="233"/>
      <c r="C26" s="223">
        <f t="shared" si="9"/>
        <v>0</v>
      </c>
      <c r="E26" s="219" t="s">
        <v>137</v>
      </c>
    </row>
    <row r="27" spans="1:5">
      <c r="A27" s="219" t="s">
        <v>138</v>
      </c>
      <c r="B27" s="233"/>
      <c r="C27" s="223">
        <f t="shared" si="9"/>
        <v>0</v>
      </c>
      <c r="E27" s="219" t="s">
        <v>139</v>
      </c>
    </row>
    <row r="28" spans="1:5">
      <c r="A28" s="219" t="s">
        <v>140</v>
      </c>
      <c r="B28" s="234"/>
      <c r="C28" s="225">
        <f t="shared" si="9"/>
        <v>0</v>
      </c>
    </row>
    <row r="29" spans="1:5">
      <c r="A29" s="215" t="s">
        <v>141</v>
      </c>
      <c r="B29" s="220">
        <f t="shared" ref="B29:C29" si="10">SUM(B19:B28)</f>
        <v>0</v>
      </c>
      <c r="C29" s="220">
        <f t="shared" si="10"/>
        <v>0</v>
      </c>
    </row>
    <row r="31" spans="1:5">
      <c r="A31" s="215" t="s">
        <v>142</v>
      </c>
    </row>
    <row r="32" spans="1:5">
      <c r="A32" s="219" t="s">
        <v>143</v>
      </c>
      <c r="B32" s="233"/>
      <c r="C32" s="223">
        <f t="shared" ref="C32:C35" si="11">B32*12</f>
        <v>0</v>
      </c>
    </row>
    <row r="33" spans="1:5">
      <c r="A33" s="219" t="s">
        <v>144</v>
      </c>
      <c r="B33" s="233"/>
      <c r="C33" s="223">
        <f t="shared" si="11"/>
        <v>0</v>
      </c>
      <c r="E33" s="219" t="s">
        <v>145</v>
      </c>
    </row>
    <row r="34" spans="1:5">
      <c r="A34" s="219" t="s">
        <v>146</v>
      </c>
      <c r="B34" s="233"/>
      <c r="C34" s="223">
        <f t="shared" si="11"/>
        <v>0</v>
      </c>
    </row>
    <row r="35" spans="1:5">
      <c r="A35" s="219" t="s">
        <v>147</v>
      </c>
      <c r="B35" s="233"/>
      <c r="C35" s="223">
        <f t="shared" si="11"/>
        <v>0</v>
      </c>
    </row>
    <row r="36" spans="1:5">
      <c r="A36" s="219" t="s">
        <v>148</v>
      </c>
      <c r="B36" s="223">
        <f>C36/12</f>
        <v>0</v>
      </c>
      <c r="C36" s="233"/>
    </row>
    <row r="37" spans="1:5">
      <c r="A37" s="219" t="s">
        <v>149</v>
      </c>
      <c r="B37" s="233"/>
      <c r="C37" s="223">
        <f t="shared" ref="C37:C44" si="12">B37*12</f>
        <v>0</v>
      </c>
    </row>
    <row r="38" spans="1:5">
      <c r="A38" s="219" t="s">
        <v>150</v>
      </c>
      <c r="B38" s="233"/>
      <c r="C38" s="223">
        <f t="shared" si="12"/>
        <v>0</v>
      </c>
    </row>
    <row r="39" spans="1:5">
      <c r="A39" s="219" t="s">
        <v>151</v>
      </c>
      <c r="B39" s="233"/>
      <c r="C39" s="223">
        <f t="shared" si="12"/>
        <v>0</v>
      </c>
    </row>
    <row r="40" spans="1:5">
      <c r="A40" s="219" t="s">
        <v>152</v>
      </c>
      <c r="B40" s="233"/>
      <c r="C40" s="223">
        <f t="shared" si="12"/>
        <v>0</v>
      </c>
    </row>
    <row r="41" spans="1:5">
      <c r="A41" s="219" t="s">
        <v>153</v>
      </c>
      <c r="B41" s="233"/>
      <c r="C41" s="223">
        <f t="shared" si="12"/>
        <v>0</v>
      </c>
    </row>
    <row r="42" spans="1:5">
      <c r="A42" s="219" t="s">
        <v>154</v>
      </c>
      <c r="B42" s="233"/>
      <c r="C42" s="223">
        <f t="shared" si="12"/>
        <v>0</v>
      </c>
    </row>
    <row r="43" spans="1:5">
      <c r="A43" s="219" t="s">
        <v>155</v>
      </c>
      <c r="B43" s="233"/>
      <c r="C43" s="223">
        <f t="shared" si="12"/>
        <v>0</v>
      </c>
    </row>
    <row r="44" spans="1:5">
      <c r="A44" s="219" t="s">
        <v>156</v>
      </c>
      <c r="B44" s="233"/>
      <c r="C44" s="223">
        <f t="shared" si="12"/>
        <v>0</v>
      </c>
    </row>
    <row r="45" spans="1:5">
      <c r="A45" s="219" t="s">
        <v>157</v>
      </c>
      <c r="B45" s="223">
        <f>C45/12</f>
        <v>0</v>
      </c>
      <c r="C45" s="233"/>
    </row>
    <row r="46" spans="1:5">
      <c r="A46" s="219" t="s">
        <v>158</v>
      </c>
      <c r="B46" s="233"/>
      <c r="C46" s="223">
        <f t="shared" ref="C46:C58" si="13">B46*12</f>
        <v>0</v>
      </c>
    </row>
    <row r="47" spans="1:5">
      <c r="A47" s="219" t="s">
        <v>159</v>
      </c>
      <c r="B47" s="233"/>
      <c r="C47" s="223">
        <f t="shared" si="13"/>
        <v>0</v>
      </c>
    </row>
    <row r="48" spans="1:5">
      <c r="A48" s="219" t="s">
        <v>160</v>
      </c>
      <c r="B48" s="233"/>
      <c r="C48" s="223">
        <f t="shared" si="13"/>
        <v>0</v>
      </c>
    </row>
    <row r="49" spans="1:5">
      <c r="A49" s="219" t="s">
        <v>161</v>
      </c>
      <c r="B49" s="233"/>
      <c r="C49" s="223">
        <f t="shared" si="13"/>
        <v>0</v>
      </c>
    </row>
    <row r="50" spans="1:5">
      <c r="A50" s="219" t="s">
        <v>162</v>
      </c>
      <c r="B50" s="233"/>
      <c r="C50" s="223">
        <f t="shared" si="13"/>
        <v>0</v>
      </c>
      <c r="E50" s="219" t="s">
        <v>163</v>
      </c>
    </row>
    <row r="51" spans="1:5">
      <c r="A51" s="219" t="s">
        <v>164</v>
      </c>
      <c r="B51" s="233"/>
      <c r="C51" s="223">
        <f t="shared" si="13"/>
        <v>0</v>
      </c>
    </row>
    <row r="52" spans="1:5">
      <c r="A52" s="219" t="s">
        <v>165</v>
      </c>
      <c r="B52" s="233"/>
      <c r="C52" s="223">
        <f t="shared" si="13"/>
        <v>0</v>
      </c>
    </row>
    <row r="53" spans="1:5">
      <c r="A53" s="219" t="s">
        <v>166</v>
      </c>
      <c r="B53" s="233"/>
      <c r="C53" s="223">
        <f t="shared" si="13"/>
        <v>0</v>
      </c>
    </row>
    <row r="54" spans="1:5">
      <c r="A54" s="219" t="s">
        <v>167</v>
      </c>
      <c r="B54" s="233"/>
      <c r="C54" s="223">
        <f t="shared" si="13"/>
        <v>0</v>
      </c>
    </row>
    <row r="55" spans="1:5">
      <c r="A55" s="219" t="s">
        <v>168</v>
      </c>
      <c r="B55" s="233"/>
      <c r="C55" s="223">
        <f t="shared" si="13"/>
        <v>0</v>
      </c>
    </row>
    <row r="56" spans="1:5">
      <c r="A56" s="219" t="s">
        <v>169</v>
      </c>
      <c r="B56" s="233"/>
      <c r="C56" s="223">
        <f t="shared" si="13"/>
        <v>0</v>
      </c>
    </row>
    <row r="57" spans="1:5">
      <c r="A57" s="219" t="s">
        <v>170</v>
      </c>
      <c r="B57" s="233"/>
      <c r="C57" s="223">
        <f t="shared" si="13"/>
        <v>0</v>
      </c>
      <c r="E57" s="219" t="s">
        <v>171</v>
      </c>
    </row>
    <row r="58" spans="1:5">
      <c r="A58" s="219" t="s">
        <v>172</v>
      </c>
      <c r="B58" s="234"/>
      <c r="C58" s="225">
        <f t="shared" si="13"/>
        <v>0</v>
      </c>
      <c r="E58" s="219" t="s">
        <v>173</v>
      </c>
    </row>
    <row r="59" spans="1:5">
      <c r="A59" s="215" t="s">
        <v>174</v>
      </c>
      <c r="B59" s="220">
        <f t="shared" ref="B59:C59" si="14">SUM(B32:B58)</f>
        <v>0</v>
      </c>
      <c r="C59" s="220">
        <f t="shared" si="14"/>
        <v>0</v>
      </c>
    </row>
    <row r="62" spans="1:5">
      <c r="A62" s="215" t="s">
        <v>175</v>
      </c>
    </row>
    <row r="63" spans="1:5">
      <c r="A63" s="219" t="s">
        <v>176</v>
      </c>
      <c r="B63" s="233"/>
      <c r="C63" s="223">
        <f t="shared" ref="C63:C72" si="15">B63*12</f>
        <v>0</v>
      </c>
    </row>
    <row r="64" spans="1:5">
      <c r="A64" s="219" t="s">
        <v>177</v>
      </c>
      <c r="B64" s="233"/>
      <c r="C64" s="223">
        <f t="shared" si="15"/>
        <v>0</v>
      </c>
    </row>
    <row r="65" spans="1:5">
      <c r="A65" s="219" t="s">
        <v>178</v>
      </c>
      <c r="B65" s="233"/>
      <c r="C65" s="223">
        <f t="shared" si="15"/>
        <v>0</v>
      </c>
    </row>
    <row r="66" spans="1:5">
      <c r="A66" s="219" t="s">
        <v>179</v>
      </c>
      <c r="B66" s="233"/>
      <c r="C66" s="223">
        <f t="shared" si="15"/>
        <v>0</v>
      </c>
    </row>
    <row r="67" spans="1:5">
      <c r="A67" s="219" t="s">
        <v>180</v>
      </c>
      <c r="B67" s="233"/>
      <c r="C67" s="223">
        <f t="shared" si="15"/>
        <v>0</v>
      </c>
    </row>
    <row r="68" spans="1:5">
      <c r="A68" s="219" t="s">
        <v>181</v>
      </c>
      <c r="B68" s="233"/>
      <c r="C68" s="223">
        <f t="shared" si="15"/>
        <v>0</v>
      </c>
    </row>
    <row r="69" spans="1:5">
      <c r="A69" s="219" t="s">
        <v>182</v>
      </c>
      <c r="B69" s="233"/>
      <c r="C69" s="223">
        <f t="shared" si="15"/>
        <v>0</v>
      </c>
    </row>
    <row r="70" spans="1:5">
      <c r="A70" s="219" t="s">
        <v>183</v>
      </c>
      <c r="B70" s="233"/>
      <c r="C70" s="223">
        <f t="shared" si="15"/>
        <v>0</v>
      </c>
    </row>
    <row r="71" spans="1:5">
      <c r="A71" s="219" t="s">
        <v>184</v>
      </c>
      <c r="B71" s="233"/>
      <c r="C71" s="223">
        <f t="shared" si="15"/>
        <v>0</v>
      </c>
      <c r="E71" s="219" t="s">
        <v>185</v>
      </c>
    </row>
    <row r="72" spans="1:5">
      <c r="A72" s="219" t="s">
        <v>186</v>
      </c>
      <c r="B72" s="233"/>
      <c r="C72" s="223">
        <f t="shared" si="15"/>
        <v>0</v>
      </c>
      <c r="E72" s="219" t="s">
        <v>187</v>
      </c>
    </row>
    <row r="73" spans="1:5">
      <c r="A73" s="219" t="s">
        <v>188</v>
      </c>
      <c r="B73" s="223">
        <f>C73/12</f>
        <v>0</v>
      </c>
      <c r="C73" s="233"/>
    </row>
    <row r="74" spans="1:5">
      <c r="A74" s="219" t="s">
        <v>189</v>
      </c>
      <c r="B74" s="233"/>
      <c r="C74" s="223">
        <f t="shared" ref="C74:C76" si="16">B74*12</f>
        <v>0</v>
      </c>
    </row>
    <row r="75" spans="1:5">
      <c r="A75" s="219" t="s">
        <v>190</v>
      </c>
      <c r="B75" s="233"/>
      <c r="C75" s="223">
        <f t="shared" si="16"/>
        <v>0</v>
      </c>
    </row>
    <row r="76" spans="1:5">
      <c r="A76" s="219" t="s">
        <v>191</v>
      </c>
      <c r="B76" s="233"/>
      <c r="C76" s="223">
        <f t="shared" si="16"/>
        <v>0</v>
      </c>
    </row>
    <row r="77" spans="1:5">
      <c r="A77" s="219" t="s">
        <v>192</v>
      </c>
      <c r="B77" s="223">
        <f>C77/12</f>
        <v>0</v>
      </c>
      <c r="C77" s="233"/>
      <c r="E77" s="219" t="s">
        <v>193</v>
      </c>
    </row>
    <row r="78" spans="1:5">
      <c r="A78" s="219" t="s">
        <v>194</v>
      </c>
      <c r="B78" s="233"/>
      <c r="C78" s="223">
        <f t="shared" ref="C78:C80" si="17">B78*12</f>
        <v>0</v>
      </c>
    </row>
    <row r="79" spans="1:5">
      <c r="A79" s="219" t="s">
        <v>195</v>
      </c>
      <c r="B79" s="233"/>
      <c r="C79" s="223">
        <f t="shared" si="17"/>
        <v>0</v>
      </c>
    </row>
    <row r="80" spans="1:5">
      <c r="A80" s="219" t="s">
        <v>196</v>
      </c>
      <c r="B80" s="234"/>
      <c r="C80" s="225">
        <f t="shared" si="17"/>
        <v>0</v>
      </c>
    </row>
    <row r="81" spans="1:5">
      <c r="A81" s="219" t="s">
        <v>197</v>
      </c>
      <c r="B81" s="220">
        <f t="shared" ref="B81:C81" si="18">SUM(B63:B80)</f>
        <v>0</v>
      </c>
      <c r="C81" s="220">
        <f t="shared" si="18"/>
        <v>0</v>
      </c>
    </row>
    <row r="84" spans="1:5">
      <c r="A84" s="215" t="s">
        <v>198</v>
      </c>
    </row>
    <row r="85" spans="1:5">
      <c r="A85" s="219" t="s">
        <v>199</v>
      </c>
      <c r="B85" s="233"/>
      <c r="C85" s="223">
        <f>B85*12</f>
        <v>0</v>
      </c>
      <c r="E85" s="219" t="s">
        <v>200</v>
      </c>
    </row>
    <row r="86" spans="1:5">
      <c r="A86" s="219" t="s">
        <v>201</v>
      </c>
      <c r="B86" s="223">
        <f>C86/12</f>
        <v>0</v>
      </c>
      <c r="C86" s="233"/>
      <c r="E86" s="219" t="s">
        <v>200</v>
      </c>
    </row>
    <row r="87" spans="1:5">
      <c r="A87" s="219" t="s">
        <v>202</v>
      </c>
      <c r="B87" s="233"/>
      <c r="C87" s="223">
        <f t="shared" ref="C87:C89" si="19">B87*12</f>
        <v>0</v>
      </c>
      <c r="E87" s="219" t="s">
        <v>200</v>
      </c>
    </row>
    <row r="88" spans="1:5">
      <c r="A88" s="219" t="s">
        <v>203</v>
      </c>
      <c r="B88" s="233"/>
      <c r="C88" s="223">
        <f t="shared" si="19"/>
        <v>0</v>
      </c>
      <c r="E88" s="219" t="s">
        <v>200</v>
      </c>
    </row>
    <row r="89" spans="1:5">
      <c r="A89" s="219" t="s">
        <v>204</v>
      </c>
      <c r="B89" s="234"/>
      <c r="C89" s="225">
        <f t="shared" si="19"/>
        <v>0</v>
      </c>
      <c r="E89" s="219" t="s">
        <v>200</v>
      </c>
    </row>
    <row r="90" spans="1:5">
      <c r="A90" s="215" t="s">
        <v>205</v>
      </c>
      <c r="B90" s="220">
        <f t="shared" ref="B90:C90" si="20">SUM(B85:B89)</f>
        <v>0</v>
      </c>
      <c r="C90" s="220">
        <f t="shared" si="20"/>
        <v>0</v>
      </c>
    </row>
  </sheetData>
  <mergeCells count="3">
    <mergeCell ref="A1:E1"/>
    <mergeCell ref="A3:E3"/>
    <mergeCell ref="A4:E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pageSetUpPr fitToPage="1"/>
  </sheetPr>
  <dimension ref="A1:IU82"/>
  <sheetViews>
    <sheetView defaultGridColor="0" colorId="23" zoomScale="77" workbookViewId="0">
      <selection activeCell="B5" sqref="B5"/>
    </sheetView>
  </sheetViews>
  <sheetFormatPr defaultColWidth="9.81640625" defaultRowHeight="15"/>
  <cols>
    <col min="1" max="1" width="12.1796875" customWidth="1"/>
    <col min="2" max="4" width="10.81640625" customWidth="1"/>
    <col min="5" max="5" width="13.08984375" customWidth="1"/>
    <col min="6" max="7" width="6.81640625" customWidth="1"/>
  </cols>
  <sheetData>
    <row r="1" spans="1:255" ht="39.6">
      <c r="A1" s="114"/>
      <c r="B1" s="115"/>
      <c r="C1" s="107" t="s">
        <v>0</v>
      </c>
      <c r="D1" s="114"/>
      <c r="E1" s="114"/>
      <c r="F1" s="114"/>
      <c r="G1" s="114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57"/>
      <c r="BS1" s="57"/>
      <c r="BT1" s="57"/>
      <c r="BU1" s="57"/>
      <c r="BV1" s="57"/>
      <c r="BW1" s="57"/>
      <c r="BX1" s="57"/>
      <c r="BY1" s="57"/>
      <c r="BZ1" s="57"/>
      <c r="CA1" s="57"/>
      <c r="CB1" s="57"/>
      <c r="CC1" s="57"/>
      <c r="CD1" s="57"/>
      <c r="CE1" s="57"/>
      <c r="CF1" s="57"/>
      <c r="CG1" s="57"/>
      <c r="CH1" s="57"/>
      <c r="CI1" s="57"/>
      <c r="CJ1" s="57"/>
      <c r="CK1" s="57"/>
      <c r="CL1" s="57"/>
      <c r="CM1" s="57"/>
      <c r="CN1" s="57"/>
      <c r="CO1" s="57"/>
      <c r="CP1" s="57"/>
      <c r="CQ1" s="57"/>
      <c r="CR1" s="57"/>
      <c r="CS1" s="57"/>
      <c r="CT1" s="57"/>
      <c r="CU1" s="57"/>
      <c r="CV1" s="57"/>
      <c r="CW1" s="57"/>
      <c r="CX1" s="57"/>
      <c r="CY1" s="57"/>
      <c r="CZ1" s="57"/>
      <c r="DA1" s="57"/>
      <c r="DB1" s="57"/>
      <c r="DC1" s="57"/>
      <c r="DD1" s="57"/>
      <c r="DE1" s="57"/>
      <c r="DF1" s="57"/>
      <c r="DG1" s="57"/>
      <c r="DH1" s="57"/>
      <c r="DI1" s="57"/>
      <c r="DJ1" s="57"/>
      <c r="DK1" s="57"/>
      <c r="DL1" s="57"/>
      <c r="DM1" s="57"/>
      <c r="DN1" s="57"/>
      <c r="DO1" s="57"/>
      <c r="DP1" s="57"/>
      <c r="DQ1" s="57"/>
      <c r="DR1" s="57"/>
      <c r="DS1" s="57"/>
      <c r="DT1" s="57"/>
      <c r="DU1" s="57"/>
      <c r="DV1" s="57"/>
      <c r="DW1" s="57"/>
      <c r="DX1" s="57"/>
      <c r="DY1" s="57"/>
      <c r="DZ1" s="57"/>
      <c r="EA1" s="57"/>
      <c r="EB1" s="57"/>
      <c r="EC1" s="57"/>
      <c r="ED1" s="57"/>
      <c r="EE1" s="57"/>
      <c r="EF1" s="57"/>
      <c r="EG1" s="57"/>
      <c r="EH1" s="57"/>
      <c r="EI1" s="57"/>
      <c r="EJ1" s="57"/>
      <c r="EK1" s="57"/>
      <c r="EL1" s="57"/>
      <c r="EM1" s="57"/>
      <c r="EN1" s="57"/>
      <c r="EO1" s="57"/>
      <c r="EP1" s="57"/>
      <c r="EQ1" s="57"/>
      <c r="ER1" s="57"/>
      <c r="ES1" s="57"/>
      <c r="ET1" s="57"/>
      <c r="EU1" s="57"/>
      <c r="EV1" s="57"/>
      <c r="EW1" s="57"/>
      <c r="EX1" s="57"/>
      <c r="EY1" s="57"/>
      <c r="EZ1" s="57"/>
      <c r="FA1" s="57"/>
      <c r="FB1" s="57"/>
      <c r="FC1" s="57"/>
      <c r="FD1" s="57"/>
      <c r="FE1" s="57"/>
      <c r="FF1" s="57"/>
      <c r="FG1" s="57"/>
      <c r="FH1" s="57"/>
      <c r="FI1" s="57"/>
      <c r="FJ1" s="57"/>
      <c r="FK1" s="57"/>
      <c r="FL1" s="57"/>
      <c r="FM1" s="57"/>
      <c r="FN1" s="57"/>
      <c r="FO1" s="57"/>
      <c r="FP1" s="57"/>
      <c r="FQ1" s="57"/>
      <c r="FR1" s="57"/>
      <c r="FS1" s="57"/>
      <c r="FT1" s="57"/>
      <c r="FU1" s="57"/>
      <c r="FV1" s="57"/>
      <c r="FW1" s="57"/>
      <c r="FX1" s="57"/>
      <c r="FY1" s="57"/>
      <c r="FZ1" s="57"/>
      <c r="GA1" s="57"/>
      <c r="GB1" s="57"/>
      <c r="GC1" s="57"/>
      <c r="GD1" s="57"/>
      <c r="GE1" s="57"/>
      <c r="GF1" s="57"/>
      <c r="GG1" s="57"/>
      <c r="GH1" s="57"/>
      <c r="GI1" s="57"/>
      <c r="GJ1" s="57"/>
      <c r="GK1" s="57"/>
      <c r="GL1" s="57"/>
      <c r="GM1" s="57"/>
      <c r="GN1" s="57"/>
      <c r="GO1" s="57"/>
      <c r="GP1" s="57"/>
      <c r="GQ1" s="57"/>
      <c r="GR1" s="57"/>
      <c r="GS1" s="57"/>
      <c r="GT1" s="57"/>
      <c r="GU1" s="57"/>
      <c r="GV1" s="57"/>
      <c r="GW1" s="57"/>
      <c r="GX1" s="57"/>
      <c r="GY1" s="57"/>
      <c r="GZ1" s="57"/>
      <c r="HA1" s="57"/>
      <c r="HB1" s="57"/>
      <c r="HC1" s="57"/>
      <c r="HD1" s="57"/>
      <c r="HE1" s="57"/>
      <c r="HF1" s="57"/>
      <c r="HG1" s="57"/>
      <c r="HH1" s="57"/>
      <c r="HI1" s="57"/>
      <c r="HJ1" s="57"/>
      <c r="HK1" s="57"/>
      <c r="HL1" s="57"/>
      <c r="HM1" s="57"/>
      <c r="HN1" s="57"/>
      <c r="HO1" s="57"/>
      <c r="HP1" s="57"/>
      <c r="HQ1" s="57"/>
      <c r="HR1" s="57"/>
      <c r="HS1" s="57"/>
      <c r="HT1" s="57"/>
      <c r="HU1" s="57"/>
      <c r="HV1" s="57"/>
      <c r="HW1" s="57"/>
      <c r="HX1" s="57"/>
      <c r="HY1" s="57"/>
      <c r="HZ1" s="57"/>
      <c r="IA1" s="57"/>
      <c r="IB1" s="57"/>
      <c r="IC1" s="57"/>
      <c r="ID1" s="57"/>
      <c r="IE1" s="57"/>
      <c r="IF1" s="57"/>
      <c r="IG1" s="57"/>
      <c r="IH1" s="57"/>
      <c r="II1" s="57"/>
      <c r="IJ1" s="57"/>
      <c r="IK1" s="57"/>
      <c r="IL1" s="57"/>
      <c r="IM1" s="57"/>
      <c r="IN1" s="57"/>
      <c r="IO1" s="57"/>
      <c r="IP1" s="57"/>
      <c r="IQ1" s="57"/>
      <c r="IR1" s="57"/>
      <c r="IS1" s="57"/>
      <c r="IT1" s="57"/>
      <c r="IU1" s="58"/>
    </row>
    <row r="2" spans="1:255" ht="39.6">
      <c r="A2" s="116"/>
      <c r="B2" s="115"/>
      <c r="C2" s="107" t="s">
        <v>13</v>
      </c>
      <c r="D2" s="116"/>
      <c r="E2" s="117"/>
      <c r="F2" s="116"/>
      <c r="G2" s="116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59"/>
      <c r="CN2" s="59"/>
      <c r="CO2" s="59"/>
      <c r="CP2" s="59"/>
      <c r="CQ2" s="59"/>
      <c r="CR2" s="59"/>
      <c r="CS2" s="59"/>
      <c r="CT2" s="59"/>
      <c r="CU2" s="59"/>
      <c r="CV2" s="59"/>
      <c r="CW2" s="59"/>
      <c r="CX2" s="59"/>
      <c r="CY2" s="59"/>
      <c r="CZ2" s="59"/>
      <c r="DA2" s="59"/>
      <c r="DB2" s="59"/>
      <c r="DC2" s="59"/>
      <c r="DD2" s="59"/>
      <c r="DE2" s="59"/>
      <c r="DF2" s="59"/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59"/>
      <c r="DR2" s="59"/>
      <c r="DS2" s="59"/>
      <c r="DT2" s="59"/>
      <c r="DU2" s="59"/>
      <c r="DV2" s="59"/>
      <c r="DW2" s="59"/>
      <c r="DX2" s="59"/>
      <c r="DY2" s="59"/>
      <c r="DZ2" s="59"/>
      <c r="EA2" s="59"/>
      <c r="EB2" s="59"/>
      <c r="EC2" s="59"/>
      <c r="ED2" s="59"/>
      <c r="EE2" s="59"/>
      <c r="EF2" s="59"/>
      <c r="EG2" s="59"/>
      <c r="EH2" s="59"/>
      <c r="EI2" s="59"/>
      <c r="EJ2" s="59"/>
      <c r="EK2" s="59"/>
      <c r="EL2" s="59"/>
      <c r="EM2" s="59"/>
      <c r="EN2" s="59"/>
      <c r="EO2" s="59"/>
      <c r="EP2" s="59"/>
      <c r="EQ2" s="59"/>
      <c r="ER2" s="59"/>
      <c r="ES2" s="59"/>
      <c r="ET2" s="59"/>
      <c r="EU2" s="59"/>
      <c r="EV2" s="59"/>
      <c r="EW2" s="59"/>
      <c r="EX2" s="59"/>
      <c r="EY2" s="59"/>
      <c r="EZ2" s="59"/>
      <c r="FA2" s="59"/>
      <c r="FB2" s="59"/>
      <c r="FC2" s="59"/>
      <c r="FD2" s="59"/>
      <c r="FE2" s="59"/>
      <c r="FF2" s="59"/>
      <c r="FG2" s="59"/>
      <c r="FH2" s="59"/>
      <c r="FI2" s="59"/>
      <c r="FJ2" s="59"/>
      <c r="FK2" s="59"/>
      <c r="FL2" s="59"/>
      <c r="FM2" s="59"/>
      <c r="FN2" s="59"/>
      <c r="FO2" s="59"/>
      <c r="FP2" s="59"/>
      <c r="FQ2" s="59"/>
      <c r="FR2" s="59"/>
      <c r="FS2" s="59"/>
      <c r="FT2" s="59"/>
      <c r="FU2" s="59"/>
      <c r="FV2" s="59"/>
      <c r="FW2" s="59"/>
      <c r="FX2" s="59"/>
      <c r="FY2" s="59"/>
      <c r="FZ2" s="59"/>
      <c r="GA2" s="59"/>
      <c r="GB2" s="59"/>
      <c r="GC2" s="59"/>
      <c r="GD2" s="59"/>
      <c r="GE2" s="59"/>
      <c r="GF2" s="59"/>
      <c r="GG2" s="59"/>
      <c r="GH2" s="59"/>
      <c r="GI2" s="59"/>
      <c r="GJ2" s="59"/>
      <c r="GK2" s="59"/>
      <c r="GL2" s="59"/>
      <c r="GM2" s="59"/>
      <c r="GN2" s="59"/>
      <c r="GO2" s="59"/>
      <c r="GP2" s="59"/>
      <c r="GQ2" s="59"/>
      <c r="GR2" s="59"/>
      <c r="GS2" s="59"/>
      <c r="GT2" s="59"/>
      <c r="GU2" s="59"/>
      <c r="GV2" s="59"/>
      <c r="GW2" s="59"/>
      <c r="GX2" s="59"/>
      <c r="GY2" s="59"/>
      <c r="GZ2" s="59"/>
      <c r="HA2" s="59"/>
      <c r="HB2" s="59"/>
      <c r="HC2" s="59"/>
      <c r="HD2" s="59"/>
      <c r="HE2" s="59"/>
      <c r="HF2" s="59"/>
      <c r="HG2" s="59"/>
      <c r="HH2" s="59"/>
      <c r="HI2" s="59"/>
      <c r="HJ2" s="59"/>
      <c r="HK2" s="59"/>
      <c r="HL2" s="59"/>
      <c r="HM2" s="59"/>
      <c r="HN2" s="59"/>
      <c r="HO2" s="59"/>
      <c r="HP2" s="59"/>
      <c r="HQ2" s="59"/>
      <c r="HR2" s="59"/>
      <c r="HS2" s="59"/>
      <c r="HT2" s="59"/>
      <c r="HU2" s="59"/>
      <c r="HV2" s="59"/>
      <c r="HW2" s="59"/>
      <c r="HX2" s="59"/>
      <c r="HY2" s="59"/>
      <c r="HZ2" s="59"/>
      <c r="IA2" s="59"/>
      <c r="IB2" s="59"/>
      <c r="IC2" s="59"/>
      <c r="ID2" s="59"/>
      <c r="IE2" s="59"/>
      <c r="IF2" s="59"/>
      <c r="IG2" s="59"/>
      <c r="IH2" s="59"/>
      <c r="II2" s="59"/>
      <c r="IJ2" s="59"/>
      <c r="IK2" s="59"/>
      <c r="IL2" s="59"/>
      <c r="IM2" s="59"/>
      <c r="IN2" s="59"/>
      <c r="IO2" s="59"/>
      <c r="IP2" s="59"/>
      <c r="IQ2" s="59"/>
      <c r="IR2" s="59"/>
      <c r="IS2" s="59"/>
      <c r="IT2" s="59"/>
      <c r="IU2" s="58"/>
    </row>
    <row r="3" spans="1:255" ht="22.8">
      <c r="A3" s="60"/>
      <c r="B3" s="60"/>
      <c r="C3" s="60"/>
      <c r="D3" s="60"/>
      <c r="E3" s="61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60"/>
      <c r="DN3" s="60"/>
      <c r="DO3" s="60"/>
      <c r="DP3" s="60"/>
      <c r="DQ3" s="60"/>
      <c r="DR3" s="60"/>
      <c r="DS3" s="60"/>
      <c r="DT3" s="60"/>
      <c r="DU3" s="60"/>
      <c r="DV3" s="60"/>
      <c r="DW3" s="60"/>
      <c r="DX3" s="60"/>
      <c r="DY3" s="60"/>
      <c r="DZ3" s="60"/>
      <c r="EA3" s="60"/>
      <c r="EB3" s="60"/>
      <c r="EC3" s="60"/>
      <c r="ED3" s="60"/>
      <c r="EE3" s="60"/>
      <c r="EF3" s="60"/>
      <c r="EG3" s="60"/>
      <c r="EH3" s="60"/>
      <c r="EI3" s="60"/>
      <c r="EJ3" s="60"/>
      <c r="EK3" s="60"/>
      <c r="EL3" s="60"/>
      <c r="EM3" s="60"/>
      <c r="EN3" s="60"/>
      <c r="EO3" s="60"/>
      <c r="EP3" s="60"/>
      <c r="EQ3" s="60"/>
      <c r="ER3" s="60"/>
      <c r="ES3" s="60"/>
      <c r="ET3" s="60"/>
      <c r="EU3" s="60"/>
      <c r="EV3" s="60"/>
      <c r="EW3" s="60"/>
      <c r="EX3" s="60"/>
      <c r="EY3" s="60"/>
      <c r="EZ3" s="60"/>
      <c r="FA3" s="60"/>
      <c r="FB3" s="60"/>
      <c r="FC3" s="60"/>
      <c r="FD3" s="60"/>
      <c r="FE3" s="60"/>
      <c r="FF3" s="60"/>
      <c r="FG3" s="60"/>
      <c r="FH3" s="60"/>
      <c r="FI3" s="60"/>
      <c r="FJ3" s="60"/>
      <c r="FK3" s="60"/>
      <c r="FL3" s="60"/>
      <c r="FM3" s="60"/>
      <c r="FN3" s="60"/>
      <c r="FO3" s="60"/>
      <c r="FP3" s="60"/>
      <c r="FQ3" s="60"/>
      <c r="FR3" s="60"/>
      <c r="FS3" s="60"/>
      <c r="FT3" s="60"/>
      <c r="FU3" s="60"/>
      <c r="FV3" s="60"/>
      <c r="FW3" s="60"/>
      <c r="FX3" s="60"/>
      <c r="FY3" s="60"/>
      <c r="FZ3" s="60"/>
      <c r="GA3" s="60"/>
      <c r="GB3" s="60"/>
      <c r="GC3" s="60"/>
      <c r="GD3" s="60"/>
      <c r="GE3" s="60"/>
      <c r="GF3" s="60"/>
      <c r="GG3" s="60"/>
      <c r="GH3" s="60"/>
      <c r="GI3" s="60"/>
      <c r="GJ3" s="60"/>
      <c r="GK3" s="60"/>
      <c r="GL3" s="60"/>
      <c r="GM3" s="60"/>
      <c r="GN3" s="60"/>
      <c r="GO3" s="60"/>
      <c r="GP3" s="60"/>
      <c r="GQ3" s="60"/>
      <c r="GR3" s="60"/>
      <c r="GS3" s="60"/>
      <c r="GT3" s="60"/>
      <c r="GU3" s="60"/>
      <c r="GV3" s="60"/>
      <c r="GW3" s="60"/>
      <c r="GX3" s="60"/>
      <c r="GY3" s="60"/>
      <c r="GZ3" s="60"/>
      <c r="HA3" s="60"/>
      <c r="HB3" s="60"/>
      <c r="HC3" s="60"/>
      <c r="HD3" s="60"/>
      <c r="HE3" s="60"/>
      <c r="HF3" s="60"/>
      <c r="HG3" s="60"/>
      <c r="HH3" s="60"/>
      <c r="HI3" s="60"/>
      <c r="HJ3" s="60"/>
      <c r="HK3" s="60"/>
      <c r="HL3" s="60"/>
      <c r="HM3" s="60"/>
      <c r="HN3" s="60"/>
      <c r="HO3" s="60"/>
      <c r="HP3" s="60"/>
      <c r="HQ3" s="60"/>
      <c r="HR3" s="60"/>
      <c r="HS3" s="60"/>
      <c r="HT3" s="60"/>
      <c r="HU3" s="60"/>
      <c r="HV3" s="60"/>
      <c r="HW3" s="60"/>
      <c r="HX3" s="60"/>
      <c r="HY3" s="60"/>
      <c r="HZ3" s="60"/>
      <c r="IA3" s="60"/>
      <c r="IB3" s="60"/>
      <c r="IC3" s="60"/>
      <c r="ID3" s="60"/>
      <c r="IE3" s="60"/>
      <c r="IF3" s="60"/>
      <c r="IG3" s="60"/>
      <c r="IH3" s="60"/>
      <c r="II3" s="60"/>
      <c r="IJ3" s="60"/>
      <c r="IK3" s="60"/>
      <c r="IL3" s="60"/>
      <c r="IM3" s="60"/>
      <c r="IN3" s="60"/>
      <c r="IO3" s="60"/>
      <c r="IP3" s="60"/>
      <c r="IQ3" s="60"/>
      <c r="IR3" s="60"/>
      <c r="IS3" s="60"/>
      <c r="IT3" s="60"/>
      <c r="IU3" s="30"/>
    </row>
    <row r="4" spans="1:255" ht="15.6">
      <c r="A4" s="33"/>
      <c r="B4" s="33" t="s">
        <v>2</v>
      </c>
      <c r="C4" s="14"/>
      <c r="D4" s="33" t="s">
        <v>3</v>
      </c>
      <c r="E4" s="34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8"/>
      <c r="ES4" s="38"/>
      <c r="ET4" s="38"/>
      <c r="EU4" s="38"/>
      <c r="EV4" s="38"/>
      <c r="EW4" s="38"/>
      <c r="EX4" s="38"/>
      <c r="EY4" s="38"/>
      <c r="EZ4" s="38"/>
      <c r="FA4" s="38"/>
      <c r="FB4" s="38"/>
      <c r="FC4" s="38"/>
      <c r="FD4" s="38"/>
      <c r="FE4" s="38"/>
      <c r="FF4" s="38"/>
      <c r="FG4" s="38"/>
      <c r="FH4" s="38"/>
      <c r="FI4" s="38"/>
      <c r="FJ4" s="38"/>
      <c r="FK4" s="38"/>
      <c r="FL4" s="38"/>
      <c r="FM4" s="38"/>
      <c r="FN4" s="38"/>
      <c r="FO4" s="38"/>
      <c r="FP4" s="38"/>
      <c r="FQ4" s="38"/>
      <c r="FR4" s="38"/>
      <c r="FS4" s="38"/>
      <c r="FT4" s="38"/>
      <c r="FU4" s="38"/>
      <c r="FV4" s="38"/>
      <c r="FW4" s="38"/>
      <c r="FX4" s="38"/>
      <c r="FY4" s="38"/>
      <c r="FZ4" s="38"/>
      <c r="GA4" s="38"/>
      <c r="GB4" s="38"/>
      <c r="GC4" s="38"/>
      <c r="GD4" s="38"/>
      <c r="GE4" s="38"/>
      <c r="GF4" s="38"/>
      <c r="GG4" s="38"/>
      <c r="GH4" s="38"/>
      <c r="GI4" s="38"/>
      <c r="GJ4" s="38"/>
      <c r="GK4" s="38"/>
      <c r="GL4" s="38"/>
      <c r="GM4" s="38"/>
      <c r="GN4" s="38"/>
      <c r="GO4" s="38"/>
      <c r="GP4" s="38"/>
      <c r="GQ4" s="38"/>
      <c r="GR4" s="38"/>
      <c r="GS4" s="38"/>
      <c r="GT4" s="38"/>
      <c r="GU4" s="38"/>
      <c r="GV4" s="38"/>
      <c r="GW4" s="38"/>
      <c r="GX4" s="38"/>
      <c r="GY4" s="38"/>
      <c r="GZ4" s="38"/>
      <c r="HA4" s="38"/>
      <c r="HB4" s="38"/>
      <c r="HC4" s="38"/>
      <c r="HD4" s="38"/>
      <c r="HE4" s="38"/>
      <c r="HF4" s="38"/>
      <c r="HG4" s="38"/>
      <c r="HH4" s="38"/>
      <c r="HI4" s="38"/>
      <c r="HJ4" s="38"/>
      <c r="HK4" s="38"/>
      <c r="HL4" s="38"/>
      <c r="HM4" s="38"/>
      <c r="HN4" s="38"/>
      <c r="HO4" s="38"/>
      <c r="HP4" s="38"/>
      <c r="HQ4" s="38"/>
      <c r="HR4" s="38"/>
      <c r="HS4" s="38"/>
      <c r="HT4" s="38"/>
      <c r="HU4" s="38"/>
      <c r="HV4" s="38"/>
      <c r="HW4" s="38"/>
      <c r="HX4" s="38"/>
      <c r="HY4" s="38"/>
      <c r="HZ4" s="38"/>
      <c r="IA4" s="38"/>
      <c r="IB4" s="38"/>
      <c r="IC4" s="38"/>
      <c r="ID4" s="38"/>
      <c r="IE4" s="38"/>
      <c r="IF4" s="38"/>
      <c r="IG4" s="38"/>
      <c r="IH4" s="38"/>
      <c r="II4" s="38"/>
      <c r="IJ4" s="38"/>
      <c r="IK4" s="38"/>
      <c r="IL4" s="38"/>
      <c r="IM4" s="38"/>
      <c r="IN4" s="38"/>
      <c r="IO4" s="38"/>
      <c r="IP4" s="38"/>
      <c r="IQ4" s="38"/>
      <c r="IR4" s="38"/>
      <c r="IS4" s="38"/>
      <c r="IT4" s="38"/>
      <c r="IU4" s="62"/>
    </row>
    <row r="5" spans="1:255">
      <c r="A5" s="63"/>
      <c r="B5" s="64">
        <v>200000</v>
      </c>
      <c r="C5" s="17"/>
      <c r="D5" s="121">
        <v>5</v>
      </c>
      <c r="E5" s="34"/>
    </row>
    <row r="6" spans="1:255">
      <c r="A6" s="63"/>
      <c r="B6" s="63"/>
      <c r="C6" s="17"/>
      <c r="D6" s="17"/>
      <c r="E6" s="17"/>
    </row>
    <row r="7" spans="1:255" ht="15.6">
      <c r="A7" s="33"/>
      <c r="B7" s="14" t="s">
        <v>4</v>
      </c>
      <c r="C7" s="14"/>
      <c r="D7" s="14" t="s">
        <v>5</v>
      </c>
      <c r="E7" s="14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38"/>
      <c r="DB7" s="38"/>
      <c r="DC7" s="38"/>
      <c r="DD7" s="38"/>
      <c r="DE7" s="38"/>
      <c r="DF7" s="38"/>
      <c r="DG7" s="38"/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/>
      <c r="EF7" s="38"/>
      <c r="EG7" s="38"/>
      <c r="EH7" s="38"/>
      <c r="EI7" s="38"/>
      <c r="EJ7" s="38"/>
      <c r="EK7" s="38"/>
      <c r="EL7" s="38"/>
      <c r="EM7" s="38"/>
      <c r="EN7" s="38"/>
      <c r="EO7" s="38"/>
      <c r="EP7" s="38"/>
      <c r="EQ7" s="38"/>
      <c r="ER7" s="38"/>
      <c r="ES7" s="38"/>
      <c r="ET7" s="38"/>
      <c r="EU7" s="38"/>
      <c r="EV7" s="38"/>
      <c r="EW7" s="38"/>
      <c r="EX7" s="38"/>
      <c r="EY7" s="38"/>
      <c r="EZ7" s="38"/>
      <c r="FA7" s="38"/>
      <c r="FB7" s="38"/>
      <c r="FC7" s="38"/>
      <c r="FD7" s="38"/>
      <c r="FE7" s="38"/>
      <c r="FF7" s="38"/>
      <c r="FG7" s="38"/>
      <c r="FH7" s="38"/>
      <c r="FI7" s="38"/>
      <c r="FJ7" s="38"/>
      <c r="FK7" s="38"/>
      <c r="FL7" s="38"/>
      <c r="FM7" s="38"/>
      <c r="FN7" s="38"/>
      <c r="FO7" s="38"/>
      <c r="FP7" s="38"/>
      <c r="FQ7" s="38"/>
      <c r="FR7" s="38"/>
      <c r="FS7" s="38"/>
      <c r="FT7" s="38"/>
      <c r="FU7" s="38"/>
      <c r="FV7" s="38"/>
      <c r="FW7" s="38"/>
      <c r="FX7" s="38"/>
      <c r="FY7" s="38"/>
      <c r="FZ7" s="38"/>
      <c r="GA7" s="38"/>
      <c r="GB7" s="38"/>
      <c r="GC7" s="38"/>
      <c r="GD7" s="38"/>
      <c r="GE7" s="38"/>
      <c r="GF7" s="38"/>
      <c r="GG7" s="38"/>
      <c r="GH7" s="38"/>
      <c r="GI7" s="38"/>
      <c r="GJ7" s="38"/>
      <c r="GK7" s="38"/>
      <c r="GL7" s="38"/>
      <c r="GM7" s="38"/>
      <c r="GN7" s="38"/>
      <c r="GO7" s="38"/>
      <c r="GP7" s="38"/>
      <c r="GQ7" s="38"/>
      <c r="GR7" s="38"/>
      <c r="GS7" s="38"/>
      <c r="GT7" s="38"/>
      <c r="GU7" s="38"/>
      <c r="GV7" s="38"/>
      <c r="GW7" s="38"/>
      <c r="GX7" s="38"/>
      <c r="GY7" s="38"/>
      <c r="GZ7" s="38"/>
      <c r="HA7" s="38"/>
      <c r="HB7" s="38"/>
      <c r="HC7" s="38"/>
      <c r="HD7" s="38"/>
      <c r="HE7" s="38"/>
      <c r="HF7" s="38"/>
      <c r="HG7" s="38"/>
      <c r="HH7" s="38"/>
      <c r="HI7" s="38"/>
      <c r="HJ7" s="38"/>
      <c r="HK7" s="38"/>
      <c r="HL7" s="38"/>
      <c r="HM7" s="38"/>
      <c r="HN7" s="38"/>
      <c r="HO7" s="38"/>
      <c r="HP7" s="38"/>
      <c r="HQ7" s="38"/>
      <c r="HR7" s="38"/>
      <c r="HS7" s="38"/>
      <c r="HT7" s="38"/>
      <c r="HU7" s="38"/>
      <c r="HV7" s="38"/>
      <c r="HW7" s="38"/>
      <c r="HX7" s="38"/>
      <c r="HY7" s="38"/>
      <c r="HZ7" s="38"/>
      <c r="IA7" s="38"/>
      <c r="IB7" s="38"/>
      <c r="IC7" s="38"/>
      <c r="ID7" s="38"/>
      <c r="IE7" s="38"/>
      <c r="IF7" s="38"/>
      <c r="IG7" s="38"/>
      <c r="IH7" s="38"/>
      <c r="II7" s="38"/>
      <c r="IJ7" s="38"/>
      <c r="IK7" s="38"/>
      <c r="IL7" s="38"/>
      <c r="IM7" s="38"/>
      <c r="IN7" s="38"/>
      <c r="IO7" s="38"/>
      <c r="IP7" s="38"/>
      <c r="IQ7" s="38"/>
      <c r="IR7" s="38"/>
      <c r="IS7" s="38"/>
      <c r="IT7" s="38"/>
      <c r="IU7" s="62"/>
    </row>
    <row r="8" spans="1:255">
      <c r="A8" s="63"/>
      <c r="B8" s="64">
        <v>0</v>
      </c>
      <c r="C8" s="17"/>
      <c r="D8" s="123">
        <v>14</v>
      </c>
      <c r="E8" s="17"/>
    </row>
    <row r="9" spans="1:255">
      <c r="A9" s="63"/>
      <c r="B9" s="63"/>
      <c r="C9" s="17"/>
      <c r="D9" s="17"/>
      <c r="E9" s="17"/>
    </row>
    <row r="10" spans="1:255" ht="15.6">
      <c r="A10" s="33"/>
      <c r="B10" s="33" t="s">
        <v>6</v>
      </c>
      <c r="C10" s="14"/>
      <c r="D10" s="14" t="s">
        <v>7</v>
      </c>
      <c r="E10" s="14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  <c r="DK10" s="38"/>
      <c r="DL10" s="38"/>
      <c r="DM10" s="38"/>
      <c r="DN10" s="38"/>
      <c r="DO10" s="38"/>
      <c r="DP10" s="38"/>
      <c r="DQ10" s="38"/>
      <c r="DR10" s="38"/>
      <c r="DS10" s="38"/>
      <c r="DT10" s="38"/>
      <c r="DU10" s="38"/>
      <c r="DV10" s="38"/>
      <c r="DW10" s="38"/>
      <c r="DX10" s="38"/>
      <c r="DY10" s="38"/>
      <c r="DZ10" s="38"/>
      <c r="EA10" s="38"/>
      <c r="EB10" s="38"/>
      <c r="EC10" s="38"/>
      <c r="ED10" s="38"/>
      <c r="EE10" s="38"/>
      <c r="EF10" s="38"/>
      <c r="EG10" s="38"/>
      <c r="EH10" s="38"/>
      <c r="EI10" s="38"/>
      <c r="EJ10" s="38"/>
      <c r="EK10" s="38"/>
      <c r="EL10" s="38"/>
      <c r="EM10" s="38"/>
      <c r="EN10" s="38"/>
      <c r="EO10" s="38"/>
      <c r="EP10" s="38"/>
      <c r="EQ10" s="38"/>
      <c r="ER10" s="38"/>
      <c r="ES10" s="38"/>
      <c r="ET10" s="38"/>
      <c r="EU10" s="38"/>
      <c r="EV10" s="38"/>
      <c r="EW10" s="38"/>
      <c r="EX10" s="38"/>
      <c r="EY10" s="38"/>
      <c r="EZ10" s="38"/>
      <c r="FA10" s="38"/>
      <c r="FB10" s="38"/>
      <c r="FC10" s="38"/>
      <c r="FD10" s="38"/>
      <c r="FE10" s="38"/>
      <c r="FF10" s="38"/>
      <c r="FG10" s="38"/>
      <c r="FH10" s="38"/>
      <c r="FI10" s="38"/>
      <c r="FJ10" s="38"/>
      <c r="FK10" s="38"/>
      <c r="FL10" s="38"/>
      <c r="FM10" s="38"/>
      <c r="FN10" s="38"/>
      <c r="FO10" s="38"/>
      <c r="FP10" s="38"/>
      <c r="FQ10" s="38"/>
      <c r="FR10" s="38"/>
      <c r="FS10" s="38"/>
      <c r="FT10" s="38"/>
      <c r="FU10" s="38"/>
      <c r="FV10" s="38"/>
      <c r="FW10" s="38"/>
      <c r="FX10" s="38"/>
      <c r="FY10" s="38"/>
      <c r="FZ10" s="38"/>
      <c r="GA10" s="38"/>
      <c r="GB10" s="38"/>
      <c r="GC10" s="38"/>
      <c r="GD10" s="38"/>
      <c r="GE10" s="38"/>
      <c r="GF10" s="38"/>
      <c r="GG10" s="38"/>
      <c r="GH10" s="38"/>
      <c r="GI10" s="38"/>
      <c r="GJ10" s="38"/>
      <c r="GK10" s="38"/>
      <c r="GL10" s="38"/>
      <c r="GM10" s="38"/>
      <c r="GN10" s="38"/>
      <c r="GO10" s="38"/>
      <c r="GP10" s="38"/>
      <c r="GQ10" s="38"/>
      <c r="GR10" s="38"/>
      <c r="GS10" s="38"/>
      <c r="GT10" s="38"/>
      <c r="GU10" s="38"/>
      <c r="GV10" s="38"/>
      <c r="GW10" s="38"/>
      <c r="GX10" s="38"/>
      <c r="GY10" s="38"/>
      <c r="GZ10" s="38"/>
      <c r="HA10" s="38"/>
      <c r="HB10" s="38"/>
      <c r="HC10" s="38"/>
      <c r="HD10" s="38"/>
      <c r="HE10" s="38"/>
      <c r="HF10" s="38"/>
      <c r="HG10" s="38"/>
      <c r="HH10" s="38"/>
      <c r="HI10" s="38"/>
      <c r="HJ10" s="38"/>
      <c r="HK10" s="38"/>
      <c r="HL10" s="38"/>
      <c r="HM10" s="38"/>
      <c r="HN10" s="38"/>
      <c r="HO10" s="38"/>
      <c r="HP10" s="38"/>
      <c r="HQ10" s="38"/>
      <c r="HR10" s="38"/>
      <c r="HS10" s="38"/>
      <c r="HT10" s="38"/>
      <c r="HU10" s="38"/>
      <c r="HV10" s="38"/>
      <c r="HW10" s="38"/>
      <c r="HX10" s="38"/>
      <c r="HY10" s="38"/>
      <c r="HZ10" s="38"/>
      <c r="IA10" s="38"/>
      <c r="IB10" s="38"/>
      <c r="IC10" s="38"/>
      <c r="ID10" s="38"/>
      <c r="IE10" s="38"/>
      <c r="IF10" s="38"/>
      <c r="IG10" s="38"/>
      <c r="IH10" s="38"/>
      <c r="II10" s="38"/>
      <c r="IJ10" s="38"/>
      <c r="IK10" s="38"/>
      <c r="IL10" s="38"/>
      <c r="IM10" s="38"/>
      <c r="IN10" s="38"/>
      <c r="IO10" s="38"/>
      <c r="IP10" s="38"/>
      <c r="IQ10" s="38"/>
      <c r="IR10" s="38"/>
      <c r="IS10" s="38"/>
      <c r="IT10" s="38"/>
      <c r="IU10" s="62"/>
    </row>
    <row r="11" spans="1:255">
      <c r="B11" s="118">
        <v>30</v>
      </c>
      <c r="C11" s="65"/>
      <c r="D11" s="118">
        <v>0</v>
      </c>
    </row>
    <row r="12" spans="1:255">
      <c r="A12" s="34"/>
      <c r="B12" s="18"/>
      <c r="C12" s="18"/>
      <c r="D12" s="18"/>
      <c r="E12" s="18"/>
    </row>
    <row r="13" spans="1:255" ht="17.399999999999999">
      <c r="A13" s="66" t="s">
        <v>8</v>
      </c>
      <c r="B13" s="24" t="s">
        <v>9</v>
      </c>
      <c r="C13" s="24" t="s">
        <v>10</v>
      </c>
      <c r="D13" s="24" t="s">
        <v>14</v>
      </c>
      <c r="E13" s="24" t="s">
        <v>12</v>
      </c>
    </row>
    <row r="14" spans="1:255" ht="15.6">
      <c r="A14" s="67">
        <f>IF($D$8=0," ",1)</f>
        <v>1</v>
      </c>
      <c r="B14" s="68">
        <f>B5+B8</f>
        <v>200000</v>
      </c>
      <c r="C14" s="122">
        <f>IF(A14&lt;=$D$8,+B14*($D$5/100),(IF(A14=$D$8+1,SUM(C13:$C$14),#REF!)))</f>
        <v>10000</v>
      </c>
      <c r="D14" s="92">
        <f>IF(A14&lt;=$D$8,C14*($B$11/100),(IF(A14=$D$8+1,SUM(D13:$D$14),#REF!)))</f>
        <v>3000</v>
      </c>
      <c r="E14" s="92">
        <f>IF(A14&lt;=$D$8,FV($D$11/100,$D$8-1,0,-D14),(IF(A14=$D$8+1,SUM(E13:$E$14),#REF!)))</f>
        <v>3000</v>
      </c>
    </row>
    <row r="15" spans="1:255" ht="15.6">
      <c r="A15" s="67">
        <f>IF(A14=" "," ",IF(A14="Totals"," ",IF(A14=$D$8,"Totals",IF(A14&lt;$D$8,A14+1," "))))</f>
        <v>2</v>
      </c>
      <c r="B15" s="27">
        <f t="shared" ref="B15:B46" si="0">IF(+A15="Totals",+B14+$B$8,IF(+A14="Totals"," ",IF(+A14=" "," ",+B14+$B$8)))</f>
        <v>200000</v>
      </c>
      <c r="C15" s="91">
        <f>IF(A15="Totals",SUM($C$14),IF(A14="Totals"," ",IF(A14=" "," ",+B15*($D$5/100))))</f>
        <v>10000</v>
      </c>
      <c r="D15" s="92">
        <f>IF(A15="Totals",SUM($D$14),IF(A14="Totals"," ",IF(A14=" "," ",C15*($B$11/100))))</f>
        <v>3000</v>
      </c>
      <c r="E15" s="92">
        <f>IF(A15=" "," ",IF(A15="Totals",SUM(E$14:$E14),FV($D$11/100,$D$8-A15,0,-D15)))</f>
        <v>3000</v>
      </c>
    </row>
    <row r="16" spans="1:255" ht="15.6">
      <c r="A16" s="67">
        <f>IF(A15=" "," ",IF(A15="Totals"," ",IF(A15='Increasing Tax'!$D$8,"Totals",IF(A15&lt;'Increasing Tax'!$D$8,A15+1," "))))</f>
        <v>3</v>
      </c>
      <c r="B16" s="27">
        <f t="shared" si="0"/>
        <v>200000</v>
      </c>
      <c r="C16" s="91">
        <f>IF(A16="Totals",SUM(C14:$C$15),IF(A15="Totals"," ",IF(A15=" "," ",+B16*($D$5/100))))</f>
        <v>10000</v>
      </c>
      <c r="D16" s="92">
        <f>IF(A16="Totals",SUM(D14:$D$15),IF(A15="Totals"," ",IF(A15=" "," ",C16*($B$11/100))))</f>
        <v>3000</v>
      </c>
      <c r="E16" s="92">
        <f>IF(A16=" "," ",IF(A16="Totals",SUM(E$14:$E15),FV($D$11/100,$D$8-A16,0,-D16)))</f>
        <v>3000</v>
      </c>
    </row>
    <row r="17" spans="1:5" ht="15.6">
      <c r="A17" s="67">
        <f>IF(A16=" "," ",IF(A16="Totals"," ",IF(A16='Increasing Tax'!$D$8,"Totals",IF(A16&lt;'Increasing Tax'!$D$8,A16+1," "))))</f>
        <v>4</v>
      </c>
      <c r="B17" s="27">
        <f t="shared" si="0"/>
        <v>200000</v>
      </c>
      <c r="C17" s="91">
        <f>IF(A17="Totals",SUM(C14:$C$16),IF(A16="Totals"," ",IF(A16=" "," ",+B17*($D$5/100))))</f>
        <v>10000</v>
      </c>
      <c r="D17" s="92">
        <f>IF(A17="Totals",SUM(D14:$D$16),IF(A16="Totals"," ",IF(A16=" "," ",C17*($B$11/100))))</f>
        <v>3000</v>
      </c>
      <c r="E17" s="92">
        <f>IF(A17=" "," ",IF(A17="Totals",SUM(E$14:$E16),FV($D$11/100,$D$8-A17,0,-D17)))</f>
        <v>3000</v>
      </c>
    </row>
    <row r="18" spans="1:5" ht="15.6">
      <c r="A18" s="67">
        <f>IF(A17=" "," ",IF(A17="Totals"," ",IF(A17='Increasing Tax'!$D$8,"Totals",IF(A17&lt;'Increasing Tax'!$D$8,A17+1," "))))</f>
        <v>5</v>
      </c>
      <c r="B18" s="27">
        <f t="shared" si="0"/>
        <v>200000</v>
      </c>
      <c r="C18" s="91">
        <f>IF(A18="Totals",SUM(C14:$C$17),IF(A17="Totals"," ",IF(A17=" "," ",+B18*($D$5/100))))</f>
        <v>10000</v>
      </c>
      <c r="D18" s="92">
        <f>IF(A18="Totals",SUM(D14:$D$17),IF(A17="Totals"," ",IF(A17=" "," ",C18*($B$11/100))))</f>
        <v>3000</v>
      </c>
      <c r="E18" s="92">
        <f>IF(A18=" "," ",IF(A18="Totals",SUM(E$14:$E17),FV($D$11/100,$D$8-A18,0,-D18)))</f>
        <v>3000</v>
      </c>
    </row>
    <row r="19" spans="1:5" ht="15.6">
      <c r="A19" s="67">
        <f>IF(A18=" "," ",IF(A18="Totals"," ",IF(A18='Increasing Tax'!$D$8,"Totals",IF(A18&lt;'Increasing Tax'!$D$8,A18+1," "))))</f>
        <v>6</v>
      </c>
      <c r="B19" s="27">
        <f t="shared" si="0"/>
        <v>200000</v>
      </c>
      <c r="C19" s="91">
        <f>IF(A19="Totals",SUM(C14:$C$18),IF(A18="Totals"," ",IF(A18=" "," ",+B19*($D$5/100))))</f>
        <v>10000</v>
      </c>
      <c r="D19" s="92">
        <f>IF(A19="Totals",SUM(D14:$D$18),IF(A18="Totals"," ",IF(A18=" "," ",C19*($B$11/100))))</f>
        <v>3000</v>
      </c>
      <c r="E19" s="92">
        <f>IF(A19=" "," ",IF(A19="Totals",SUM(E$14:$E18),FV($D$11/100,$D$8-A19,0,-D19)))</f>
        <v>3000</v>
      </c>
    </row>
    <row r="20" spans="1:5" ht="15.6">
      <c r="A20" s="67">
        <f>IF(A19=" "," ",IF(A19="Totals"," ",IF(A19='Increasing Tax'!$D$8,"Totals",IF(A19&lt;'Increasing Tax'!$D$8,A19+1," "))))</f>
        <v>7</v>
      </c>
      <c r="B20" s="27">
        <f t="shared" si="0"/>
        <v>200000</v>
      </c>
      <c r="C20" s="91">
        <f>IF(A20="Totals",SUM(C14:$C$19),IF(A19="Totals"," ",IF(A19=" "," ",+B20*($D$5/100))))</f>
        <v>10000</v>
      </c>
      <c r="D20" s="92">
        <f>IF(A20="Totals",SUM(D14:$D$19),IF(A19="Totals"," ",IF(A19=" "," ",C20*($B$11/100))))</f>
        <v>3000</v>
      </c>
      <c r="E20" s="92">
        <f>IF(A20=" "," ",IF(A20="Totals",SUM(E$14:$E19),FV($D$11/100,$D$8-A20,0,-D20)))</f>
        <v>3000</v>
      </c>
    </row>
    <row r="21" spans="1:5" ht="15.6">
      <c r="A21" s="67">
        <f>IF(A20=" "," ",IF(A20="Totals"," ",IF(A20='Increasing Tax'!$D$8,"Totals",IF(A20&lt;'Increasing Tax'!$D$8,A20+1," "))))</f>
        <v>8</v>
      </c>
      <c r="B21" s="27">
        <f t="shared" si="0"/>
        <v>200000</v>
      </c>
      <c r="C21" s="91">
        <f>IF(A21="Totals",SUM(C14:$C$20),IF(A20="Totals"," ",IF(A20=" "," ",+B21*($D$5/100))))</f>
        <v>10000</v>
      </c>
      <c r="D21" s="92">
        <f>IF(A21="Totals",SUM(D14:$D$20),IF(A20="Totals"," ",IF(A20=" "," ",C21*($B$11/100))))</f>
        <v>3000</v>
      </c>
      <c r="E21" s="92">
        <f>IF(A21=" "," ",IF(A21="Totals",SUM(E$14:$E20),FV($D$11/100,$D$8-A21,0,-D21)))</f>
        <v>3000</v>
      </c>
    </row>
    <row r="22" spans="1:5" ht="15.6">
      <c r="A22" s="67">
        <f>IF(A21=" "," ",IF(A21="Totals"," ",IF(A21='Increasing Tax'!$D$8,"Totals",IF(A21&lt;'Increasing Tax'!$D$8,A21+1," "))))</f>
        <v>9</v>
      </c>
      <c r="B22" s="27">
        <f t="shared" si="0"/>
        <v>200000</v>
      </c>
      <c r="C22" s="91">
        <f>IF(A22="Totals",SUM(C14:$C$21),IF(A21="Totals"," ",IF(A21=" "," ",+B22*($D$5/100))))</f>
        <v>10000</v>
      </c>
      <c r="D22" s="92">
        <f>IF(A22="Totals",SUM(D14:$D$21),IF(A21="Totals"," ",IF(A21=" "," ",C22*($B$11/100))))</f>
        <v>3000</v>
      </c>
      <c r="E22" s="92">
        <f>IF(A22=" "," ",IF(A22="Totals",SUM(E$14:$E21),FV($D$11/100,$D$8-A22,0,-D22)))</f>
        <v>3000</v>
      </c>
    </row>
    <row r="23" spans="1:5" ht="15.6">
      <c r="A23" s="67">
        <f>IF(A22=" "," ",IF(A22="Totals"," ",IF(A22='Increasing Tax'!$D$8,"Totals",IF(A22&lt;'Increasing Tax'!$D$8,A22+1," "))))</f>
        <v>10</v>
      </c>
      <c r="B23" s="27">
        <f t="shared" si="0"/>
        <v>200000</v>
      </c>
      <c r="C23" s="91">
        <f>IF(A23="Totals",SUM(C14:$C$22),IF(A22="Totals"," ",IF(A22=" "," ",+B23*($D$5/100))))</f>
        <v>10000</v>
      </c>
      <c r="D23" s="92">
        <f>IF(A23="Totals",SUM(D14:$D$22),IF(A22="Totals"," ",IF(A22=" "," ",C23*($B$11/100))))</f>
        <v>3000</v>
      </c>
      <c r="E23" s="92">
        <f>IF(A23=" "," ",IF(A23="Totals",SUM(E$14:$E22),FV($D$11/100,$D$8-A23,0,-D23)))</f>
        <v>3000</v>
      </c>
    </row>
    <row r="24" spans="1:5" ht="15.6">
      <c r="A24" s="67">
        <f>IF(A23=" "," ",IF(A23="Totals"," ",IF(A23='Increasing Tax'!$D$8,"Totals",IF(A23&lt;'Increasing Tax'!$D$8,A23+1," "))))</f>
        <v>11</v>
      </c>
      <c r="B24" s="27">
        <f t="shared" si="0"/>
        <v>200000</v>
      </c>
      <c r="C24" s="91">
        <f>IF(A24="Totals",SUM(C14:$C$23),IF(A23="Totals"," ",IF(A23=" "," ",+B24*($D$5/100))))</f>
        <v>10000</v>
      </c>
      <c r="D24" s="92">
        <f>IF(A24="Totals",SUM(D14:$D$23),IF(A23="Totals"," ",IF(A23=" "," ",C24*($B$11/100))))</f>
        <v>3000</v>
      </c>
      <c r="E24" s="92">
        <f>IF(A24=" "," ",IF(A24="Totals",SUM(E$14:$E23),FV($D$11/100,$D$8-A24,0,-D24)))</f>
        <v>3000</v>
      </c>
    </row>
    <row r="25" spans="1:5" ht="15.6">
      <c r="A25" s="67">
        <f>IF(A24=" "," ",IF(A24="Totals"," ",IF(A24='Increasing Tax'!$D$8,"Totals",IF(A24&lt;'Increasing Tax'!$D$8,A24+1," "))))</f>
        <v>12</v>
      </c>
      <c r="B25" s="27">
        <f t="shared" si="0"/>
        <v>200000</v>
      </c>
      <c r="C25" s="91">
        <f>IF(A25="Totals",SUM(C14:$C$24),IF(A24="Totals"," ",IF(A24=" "," ",+B25*($D$5/100))))</f>
        <v>10000</v>
      </c>
      <c r="D25" s="92">
        <f>IF(A25="Totals",SUM(D14:$D$24),IF(A24="Totals"," ",IF(A24=" "," ",C25*($B$11/100))))</f>
        <v>3000</v>
      </c>
      <c r="E25" s="92">
        <f>IF(A25=" "," ",IF(A25="Totals",SUM(E$14:$E24),FV($D$11/100,$D$8-A25,0,-D25)))</f>
        <v>3000</v>
      </c>
    </row>
    <row r="26" spans="1:5" ht="15.6">
      <c r="A26" s="67">
        <f>IF(A25=" "," ",IF(A25="Totals"," ",IF(A25='Increasing Tax'!$D$8,"Totals",IF(A25&lt;'Increasing Tax'!$D$8,A25+1," "))))</f>
        <v>13</v>
      </c>
      <c r="B26" s="27">
        <f t="shared" si="0"/>
        <v>200000</v>
      </c>
      <c r="C26" s="91">
        <f>IF(A26="Totals",SUM(C14:$C$25),IF(A25="Totals"," ",IF(A25=" "," ",+B26*($D$5/100))))</f>
        <v>10000</v>
      </c>
      <c r="D26" s="92">
        <f>IF(A26="Totals",SUM(D14:$D$25),IF(A25="Totals"," ",IF(A25=" "," ",C26*($B$11/100))))</f>
        <v>3000</v>
      </c>
      <c r="E26" s="92">
        <f>IF(A26=" "," ",IF(A26="Totals",SUM(E$14:$E25),FV($D$11/100,$D$8-A26,0,-D26)))</f>
        <v>3000</v>
      </c>
    </row>
    <row r="27" spans="1:5" ht="15.6">
      <c r="A27" s="67">
        <f>IF(A26=" "," ",IF(A26="Totals"," ",IF(A26='Increasing Tax'!$D$8,"Totals",IF(A26&lt;'Increasing Tax'!$D$8,A26+1," "))))</f>
        <v>14</v>
      </c>
      <c r="B27" s="27">
        <f t="shared" si="0"/>
        <v>200000</v>
      </c>
      <c r="C27" s="91">
        <f>IF(A27="Totals",SUM(C14:$C$26),IF(A26="Totals"," ",IF(A26=" "," ",+B27*($D$5/100))))</f>
        <v>10000</v>
      </c>
      <c r="D27" s="92">
        <f>IF(A27="Totals",SUM(D14:$D$26),IF(A26="Totals"," ",IF(A26=" "," ",C27*($B$11/100))))</f>
        <v>3000</v>
      </c>
      <c r="E27" s="92">
        <f>IF(A27=" "," ",IF(A27="Totals",SUM(E$14:$E26),FV($D$11/100,$D$8-A27,0,-D27)))</f>
        <v>3000</v>
      </c>
    </row>
    <row r="28" spans="1:5" ht="15.6">
      <c r="A28" s="67">
        <f>IF(A27=" "," ",IF(A27="Totals"," ",IF(A27='Increasing Tax'!$D$8,"Totals",IF(A27&lt;'Increasing Tax'!$D$8,A27+1," "))))</f>
        <v>15</v>
      </c>
      <c r="B28" s="27">
        <f t="shared" si="0"/>
        <v>200000</v>
      </c>
      <c r="C28" s="91">
        <f>IF(A28="Totals",SUM(C14:$C$27),IF(A27="Totals"," ",IF(A27=" "," ",+B28*($D$5/100))))</f>
        <v>10000</v>
      </c>
      <c r="D28" s="92">
        <f>IF(A28="Totals",SUM(D14:$D$27),IF(A27="Totals"," ",IF(A27=" "," ",C28*($B$11/100))))</f>
        <v>3000</v>
      </c>
      <c r="E28" s="92">
        <f>IF(A28=" "," ",IF(A28="Totals",SUM(E$14:$E27),FV($D$11/100,$D$8-A28,0,-D28)))</f>
        <v>3000</v>
      </c>
    </row>
    <row r="29" spans="1:5" ht="15.6">
      <c r="A29" s="67">
        <f>IF(A28=" "," ",IF(A28="Totals"," ",IF(A28='Increasing Tax'!$D$8,"Totals",IF(A28&lt;'Increasing Tax'!$D$8,A28+1," "))))</f>
        <v>16</v>
      </c>
      <c r="B29" s="27">
        <f t="shared" si="0"/>
        <v>200000</v>
      </c>
      <c r="C29" s="91">
        <f>IF(A29="Totals",SUM(C14:$C$28),IF(A28="Totals"," ",IF(A28=" "," ",+B29*($D$5/100))))</f>
        <v>10000</v>
      </c>
      <c r="D29" s="92">
        <f>IF(A29="Totals",SUM(D14:$D$28),IF(A28="Totals"," ",IF(A28=" "," ",C29*($B$11/100))))</f>
        <v>3000</v>
      </c>
      <c r="E29" s="92">
        <f>IF(A29=" "," ",IF(A29="Totals",SUM(E$14:$E28),FV($D$11/100,$D$8-A29,0,-D29)))</f>
        <v>3000</v>
      </c>
    </row>
    <row r="30" spans="1:5" ht="15.6">
      <c r="A30" s="67">
        <f>IF(A29=" "," ",IF(A29="Totals"," ",IF(A29='Increasing Tax'!$D$8,"Totals",IF(A29&lt;'Increasing Tax'!$D$8,A29+1," "))))</f>
        <v>17</v>
      </c>
      <c r="B30" s="27">
        <f t="shared" si="0"/>
        <v>200000</v>
      </c>
      <c r="C30" s="91">
        <f>IF(A30="Totals",SUM(C14:$C$29),IF(A29="Totals"," ",IF(A29=" "," ",+B30*($D$5/100))))</f>
        <v>10000</v>
      </c>
      <c r="D30" s="92">
        <f>IF(A30="Totals",SUM(D14:$D$29),IF(A29="Totals"," ",IF(A29=" "," ",C30*($B$11/100))))</f>
        <v>3000</v>
      </c>
      <c r="E30" s="92">
        <f>IF(A30=" "," ",IF(A30="Totals",SUM(E$14:$E29),FV($D$11/100,$D$8-A30,0,-D30)))</f>
        <v>3000</v>
      </c>
    </row>
    <row r="31" spans="1:5" ht="15.6">
      <c r="A31" s="67">
        <f>IF(A30=" "," ",IF(A30="Totals"," ",IF(A30='Increasing Tax'!$D$8,"Totals",IF(A30&lt;'Increasing Tax'!$D$8,A30+1," "))))</f>
        <v>18</v>
      </c>
      <c r="B31" s="27">
        <f t="shared" si="0"/>
        <v>200000</v>
      </c>
      <c r="C31" s="91">
        <f>IF(A31="Totals",SUM(C14:$C$30),IF(A30="Totals"," ",IF(A30=" "," ",+B31*($D$5/100))))</f>
        <v>10000</v>
      </c>
      <c r="D31" s="92">
        <f>IF(A31="Totals",SUM(D14:$D$30),IF(A30="Totals"," ",IF(A30=" "," ",C31*($B$11/100))))</f>
        <v>3000</v>
      </c>
      <c r="E31" s="92">
        <f>IF(A31=" "," ",IF(A31="Totals",SUM(E$14:$E30),FV($D$11/100,$D$8-A31,0,-D31)))</f>
        <v>3000</v>
      </c>
    </row>
    <row r="32" spans="1:5" ht="15.6">
      <c r="A32" s="67">
        <f>IF(A31=" "," ",IF(A31="Totals"," ",IF(A31='Increasing Tax'!$D$8,"Totals",IF(A31&lt;'Increasing Tax'!$D$8,A31+1," "))))</f>
        <v>19</v>
      </c>
      <c r="B32" s="27">
        <f t="shared" si="0"/>
        <v>200000</v>
      </c>
      <c r="C32" s="91">
        <f>IF(A32="Totals",SUM(C14:$C$31),IF(A31="Totals"," ",IF(A31=" "," ",+B32*($D$5/100))))</f>
        <v>10000</v>
      </c>
      <c r="D32" s="92">
        <f>IF(A32="Totals",SUM(D14:$D$31),IF(A31="Totals"," ",IF(A31=" "," ",C32*($B$11/100))))</f>
        <v>3000</v>
      </c>
      <c r="E32" s="92">
        <f>IF(A32=" "," ",IF(A32="Totals",SUM(E$14:$E31),FV($D$11/100,$D$8-A32,0,-D32)))</f>
        <v>3000</v>
      </c>
    </row>
    <row r="33" spans="1:5" ht="15.6">
      <c r="A33" s="67">
        <f>IF(A32=" "," ",IF(A32="Totals"," ",IF(A32='Increasing Tax'!$D$8,"Totals",IF(A32&lt;'Increasing Tax'!$D$8,A32+1," "))))</f>
        <v>20</v>
      </c>
      <c r="B33" s="27">
        <f t="shared" si="0"/>
        <v>200000</v>
      </c>
      <c r="C33" s="91">
        <f>IF(A33="Totals",SUM(C14:$C$32),IF(A32="Totals"," ",IF(A32=" "," ",+B33*($D$5/100))))</f>
        <v>10000</v>
      </c>
      <c r="D33" s="92">
        <f>IF(A33="Totals",SUM(D14:$D$32),IF(A32="Totals"," ",IF(A32=" "," ",C33*($B$11/100))))</f>
        <v>3000</v>
      </c>
      <c r="E33" s="92">
        <f>IF(A33=" "," ",IF(A33="Totals",SUM(E$14:$E32),FV($D$11/100,$D$8-A33,0,-D33)))</f>
        <v>3000</v>
      </c>
    </row>
    <row r="34" spans="1:5" ht="15.6">
      <c r="A34" s="67" t="str">
        <f>IF(A33=" "," ",IF(A33="Totals"," ",IF(A33='Increasing Tax'!$D$8,"Totals",IF(A33&lt;'Increasing Tax'!$D$8,A33+1," "))))</f>
        <v>Totals</v>
      </c>
      <c r="B34" s="27">
        <f t="shared" si="0"/>
        <v>200000</v>
      </c>
      <c r="C34" s="91">
        <f>IF(A34="Totals",SUM(C14:$C$33),IF(A33="Totals"," ",IF(A33=" "," ",+B34*($D$5/100))))</f>
        <v>200000</v>
      </c>
      <c r="D34" s="92">
        <f>IF(A34="Totals",SUM(D14:$D$33),IF(A33="Totals"," ",IF(A33=" "," ",C34*($B$11/100))))</f>
        <v>60000</v>
      </c>
      <c r="E34" s="92">
        <f>IF(A34=" "," ",IF(A34="Totals",SUM(E$14:$E33),FV($D$11/100,$D$8-A34,0,-D34)))</f>
        <v>60000</v>
      </c>
    </row>
    <row r="35" spans="1:5" ht="15.6">
      <c r="A35" s="67" t="str">
        <f>IF(A34=" "," ",IF(A34="Totals"," ",IF(A34='Increasing Tax'!$D$8,"Totals",IF(A34&lt;'Increasing Tax'!$D$8,A34+1," "))))</f>
        <v xml:space="preserve"> </v>
      </c>
      <c r="B35" s="27" t="str">
        <f t="shared" si="0"/>
        <v xml:space="preserve"> </v>
      </c>
      <c r="C35" s="91" t="str">
        <f>IF(A35="Totals",SUM(C14:$C$34),IF(A34="Totals"," ",IF(A34=" "," ",+B35*($D$5/100))))</f>
        <v xml:space="preserve"> </v>
      </c>
      <c r="D35" s="92" t="str">
        <f>IF(A35="Totals",SUM(D14:$D$34),IF(A34="Totals"," ",IF(A34=" "," ",C35*($B$11/100))))</f>
        <v xml:space="preserve"> </v>
      </c>
      <c r="E35" s="92" t="str">
        <f>IF(A35=" "," ",IF(A35="Totals",SUM(E$14:$E34),FV($D$11/100,$D$8-A35,0,-D35)))</f>
        <v xml:space="preserve"> </v>
      </c>
    </row>
    <row r="36" spans="1:5" ht="15.6">
      <c r="A36" s="67" t="str">
        <f>IF(A35=" "," ",IF(A35="Totals"," ",IF(A35='Increasing Tax'!$D$8,"Totals",IF(A35&lt;'Increasing Tax'!$D$8,A35+1," "))))</f>
        <v xml:space="preserve"> </v>
      </c>
      <c r="B36" s="27" t="str">
        <f t="shared" si="0"/>
        <v xml:space="preserve"> </v>
      </c>
      <c r="C36" s="91" t="str">
        <f>IF(A36="Totals",SUM(C14:$C$35),IF(A35="Totals"," ",IF(A35=" "," ",+B36*($D$5/100))))</f>
        <v xml:space="preserve"> </v>
      </c>
      <c r="D36" s="92" t="str">
        <f>IF(A36="Totals",SUM(D14:$D$35),IF(A35="Totals"," ",IF(A35=" "," ",C36*($B$11/100))))</f>
        <v xml:space="preserve"> </v>
      </c>
      <c r="E36" s="92" t="str">
        <f>IF(A36=" "," ",IF(A36="Totals",SUM(E$14:$E35),FV($D$11/100,$D$8-A36,0,-D36)))</f>
        <v xml:space="preserve"> </v>
      </c>
    </row>
    <row r="37" spans="1:5" ht="15.6">
      <c r="A37" s="67" t="str">
        <f>IF(A36=" "," ",IF(A36="Totals"," ",IF(A36='Increasing Tax'!$D$8,"Totals",IF(A36&lt;'Increasing Tax'!$D$8,A36+1," "))))</f>
        <v xml:space="preserve"> </v>
      </c>
      <c r="B37" s="27" t="str">
        <f t="shared" si="0"/>
        <v xml:space="preserve"> </v>
      </c>
      <c r="C37" s="91" t="str">
        <f>IF(A37="Totals",SUM(C14:$C$36),IF(A36="Totals"," ",IF(A36=" "," ",+B37*($D$5/100))))</f>
        <v xml:space="preserve"> </v>
      </c>
      <c r="D37" s="92" t="str">
        <f>IF(A37="Totals",SUM(D14:$D$36),IF(A36="Totals"," ",IF(A36=" "," ",C37*($B$11/100))))</f>
        <v xml:space="preserve"> </v>
      </c>
      <c r="E37" s="92" t="str">
        <f>IF(A37=" "," ",IF(A37="Totals",SUM(E$14:$E36),FV($D$11/100,$D$8-A37,0,-D37)))</f>
        <v xml:space="preserve"> </v>
      </c>
    </row>
    <row r="38" spans="1:5" ht="15.6">
      <c r="A38" s="67" t="str">
        <f>IF(A37=" "," ",IF(A37="Totals"," ",IF(A37='Increasing Tax'!$D$8,"Totals",IF(A37&lt;'Increasing Tax'!$D$8,A37+1," "))))</f>
        <v xml:space="preserve"> </v>
      </c>
      <c r="B38" s="27" t="str">
        <f t="shared" si="0"/>
        <v xml:space="preserve"> </v>
      </c>
      <c r="C38" s="91" t="str">
        <f>IF(A38="Totals",SUM(C14:$C$37),IF(A37="Totals"," ",IF(A37=" "," ",+B38*($D$5/100))))</f>
        <v xml:space="preserve"> </v>
      </c>
      <c r="D38" s="92" t="str">
        <f>IF(A38="Totals",SUM(D14:$D$37),IF(A37="Totals"," ",IF(A37=" "," ",C38*($B$11/100))))</f>
        <v xml:space="preserve"> </v>
      </c>
      <c r="E38" s="92" t="str">
        <f>IF(A38=" "," ",IF(A38="Totals",SUM(E$14:$E37),FV($D$11/100,$D$8-A38,0,-D38)))</f>
        <v xml:space="preserve"> </v>
      </c>
    </row>
    <row r="39" spans="1:5" ht="15.6">
      <c r="A39" s="67" t="str">
        <f>IF(A38=" "," ",IF(A38="Totals"," ",IF(A38='Increasing Tax'!$D$8,"Totals",IF(A38&lt;'Increasing Tax'!$D$8,A38+1," "))))</f>
        <v xml:space="preserve"> </v>
      </c>
      <c r="B39" s="27" t="str">
        <f t="shared" si="0"/>
        <v xml:space="preserve"> </v>
      </c>
      <c r="C39" s="91" t="str">
        <f>IF(A39="Totals",SUM(C14:$C$38),IF(A38="Totals"," ",IF(A38=" "," ",+B39*($D$5/100))))</f>
        <v xml:space="preserve"> </v>
      </c>
      <c r="D39" s="92" t="str">
        <f>IF(A39="Totals",SUM(D14:$D$38),IF(A38="Totals"," ",IF(A38=" "," ",C39*($B$11/100))))</f>
        <v xml:space="preserve"> </v>
      </c>
      <c r="E39" s="92" t="str">
        <f>IF(A39=" "," ",IF(A39="Totals",SUM(E$14:$E38),FV($D$11/100,$D$8-A39,0,-D39)))</f>
        <v xml:space="preserve"> </v>
      </c>
    </row>
    <row r="40" spans="1:5" ht="15.6">
      <c r="A40" s="67" t="str">
        <f>IF(A39=" "," ",IF(A39="Totals"," ",IF(A39='Increasing Tax'!$D$8,"Totals",IF(A39&lt;'Increasing Tax'!$D$8,A39+1," "))))</f>
        <v xml:space="preserve"> </v>
      </c>
      <c r="B40" s="27" t="str">
        <f t="shared" si="0"/>
        <v xml:space="preserve"> </v>
      </c>
      <c r="C40" s="91" t="str">
        <f>IF(A40="Totals",SUM(C14:$C$39),IF(A39="Totals"," ",IF(A39=" "," ",+B40*($D$5/100))))</f>
        <v xml:space="preserve"> </v>
      </c>
      <c r="D40" s="92" t="str">
        <f>IF(A40="Totals",SUM(D14:$D$39),IF(A39="Totals"," ",IF(A39=" "," ",C40*($B$11/100))))</f>
        <v xml:space="preserve"> </v>
      </c>
      <c r="E40" s="92" t="str">
        <f>IF(A40=" "," ",IF(A40="Totals",SUM(E$14:$E39),FV($D$11/100,$D$8-A40,0,-D40)))</f>
        <v xml:space="preserve"> </v>
      </c>
    </row>
    <row r="41" spans="1:5" ht="15.6">
      <c r="A41" s="67" t="str">
        <f>IF(A40=" "," ",IF(A40="Totals"," ",IF(A40='Increasing Tax'!$D$8,"Totals",IF(A40&lt;'Increasing Tax'!$D$8,A40+1," "))))</f>
        <v xml:space="preserve"> </v>
      </c>
      <c r="B41" s="27" t="str">
        <f t="shared" si="0"/>
        <v xml:space="preserve"> </v>
      </c>
      <c r="C41" s="91" t="str">
        <f>IF(A41="Totals",SUM(C14:$C$40),IF(A40="Totals"," ",IF(A40=" "," ",+B41*($D$5/100))))</f>
        <v xml:space="preserve"> </v>
      </c>
      <c r="D41" s="92" t="str">
        <f>IF(A41="Totals",SUM(D14:$D$40),IF(A40="Totals"," ",IF(A40=" "," ",C41*($B$11/100))))</f>
        <v xml:space="preserve"> </v>
      </c>
      <c r="E41" s="92" t="str">
        <f>IF(A41=" "," ",IF(A41="Totals",SUM(E$14:$E40),FV($D$11/100,$D$8-A41,0,-D41)))</f>
        <v xml:space="preserve"> </v>
      </c>
    </row>
    <row r="42" spans="1:5" ht="15.6">
      <c r="A42" s="67" t="str">
        <f>IF(A41=" "," ",IF(A41="Totals"," ",IF(A41='Increasing Tax'!$D$8,"Totals",IF(A41&lt;'Increasing Tax'!$D$8,A41+1," "))))</f>
        <v xml:space="preserve"> </v>
      </c>
      <c r="B42" s="27" t="str">
        <f t="shared" si="0"/>
        <v xml:space="preserve"> </v>
      </c>
      <c r="C42" s="91" t="str">
        <f>IF(A42="Totals",SUM(C14:$C$41),IF(A41="Totals"," ",IF(A41=" "," ",+B42*($D$5/100))))</f>
        <v xml:space="preserve"> </v>
      </c>
      <c r="D42" s="92" t="str">
        <f>IF(A42="Totals",SUM(D14:$D$41),IF(A41="Totals"," ",IF(A41=" "," ",C42*($B$11/100))))</f>
        <v xml:space="preserve"> </v>
      </c>
      <c r="E42" s="92" t="str">
        <f>IF(A42=" "," ",IF(A42="Totals",SUM(E$14:$E41),FV($D$11/100,$D$8-A42,0,-D42)))</f>
        <v xml:space="preserve"> </v>
      </c>
    </row>
    <row r="43" spans="1:5" ht="15.6">
      <c r="A43" s="67" t="str">
        <f>IF(A42=" "," ",IF(A42="Totals"," ",IF(A42='Increasing Tax'!$D$8,"Totals",IF(A42&lt;'Increasing Tax'!$D$8,A42+1," "))))</f>
        <v xml:space="preserve"> </v>
      </c>
      <c r="B43" s="27" t="str">
        <f t="shared" si="0"/>
        <v xml:space="preserve"> </v>
      </c>
      <c r="C43" s="91" t="str">
        <f>IF(A43="Totals",SUM(C14:$C$42),IF(A42="Totals"," ",IF(A42=" "," ",+B43*($D$5/100))))</f>
        <v xml:space="preserve"> </v>
      </c>
      <c r="D43" s="92" t="str">
        <f>IF(A43="Totals",SUM(D14:$D$42),IF(A42="Totals"," ",IF(A42=" "," ",C43*($B$11/100))))</f>
        <v xml:space="preserve"> </v>
      </c>
      <c r="E43" s="92" t="str">
        <f>IF(A43=" "," ",IF(A43="Totals",SUM(E$14:$E42),FV($D$11/100,$D$8-A43,0,-D43)))</f>
        <v xml:space="preserve"> </v>
      </c>
    </row>
    <row r="44" spans="1:5" ht="15.6">
      <c r="A44" s="67" t="str">
        <f>IF(A43=" "," ",IF(A43="Totals"," ",IF(A43='Increasing Tax'!$D$8,"Totals",IF(A43&lt;'Increasing Tax'!$D$8,A43+1," "))))</f>
        <v xml:space="preserve"> </v>
      </c>
      <c r="B44" s="27" t="str">
        <f t="shared" si="0"/>
        <v xml:space="preserve"> </v>
      </c>
      <c r="C44" s="91" t="str">
        <f>IF(A44="Totals",SUM(C14:$C$43),IF(A43="Totals"," ",IF(A43=" "," ",+B44*($D$5/100))))</f>
        <v xml:space="preserve"> </v>
      </c>
      <c r="D44" s="92" t="str">
        <f>IF(A44="Totals",SUM(D14:$D$43),IF(A43="Totals"," ",IF(A43=" "," ",C44*($B$11/100))))</f>
        <v xml:space="preserve"> </v>
      </c>
      <c r="E44" s="92" t="str">
        <f>IF(A44=" "," ",IF(A44="Totals",SUM(E$14:$E43),FV($D$11/100,$D$8-A44,0,-D44)))</f>
        <v xml:space="preserve"> </v>
      </c>
    </row>
    <row r="45" spans="1:5" ht="15.6">
      <c r="A45" s="67" t="str">
        <f>IF(A44=" "," ",IF(A44="Totals"," ",IF(A44='Increasing Tax'!$D$8,"Totals",IF(A44&lt;'Increasing Tax'!$D$8,A44+1," "))))</f>
        <v xml:space="preserve"> </v>
      </c>
      <c r="B45" s="27" t="str">
        <f t="shared" si="0"/>
        <v xml:space="preserve"> </v>
      </c>
      <c r="C45" s="91" t="str">
        <f>IF(A45="Totals",SUM(C14:$C$44),IF(A44="Totals"," ",IF(A44=" "," ",+B45*($D$5/100))))</f>
        <v xml:space="preserve"> </v>
      </c>
      <c r="D45" s="92" t="str">
        <f>IF(A45="Totals",SUM(D14:$D$44),IF(A44="Totals"," ",IF(A44=" "," ",C45*($B$11/100))))</f>
        <v xml:space="preserve"> </v>
      </c>
      <c r="E45" s="92" t="str">
        <f>IF(A45=" "," ",IF(A45="Totals",SUM(E$14:$E44),FV($D$11/100,$D$8-A45,0,-D45)))</f>
        <v xml:space="preserve"> </v>
      </c>
    </row>
    <row r="46" spans="1:5" ht="15.6">
      <c r="A46" s="67" t="str">
        <f>IF(A45=" "," ",IF(A45="Totals"," ",IF(A45='Increasing Tax'!$D$8,"Totals",IF(A45&lt;'Increasing Tax'!$D$8,A45+1," "))))</f>
        <v xml:space="preserve"> </v>
      </c>
      <c r="B46" s="27" t="str">
        <f t="shared" si="0"/>
        <v xml:space="preserve"> </v>
      </c>
      <c r="C46" s="91" t="str">
        <f>IF(A46="Totals",SUM(C14:$C$45),IF(A45="Totals"," ",IF(A45=" "," ",+B46*($D$5/100))))</f>
        <v xml:space="preserve"> </v>
      </c>
      <c r="D46" s="92" t="str">
        <f>IF(A46="Totals",SUM(D14:$D$45),IF(A45="Totals"," ",IF(A45=" "," ",C46*($B$11/100))))</f>
        <v xml:space="preserve"> </v>
      </c>
      <c r="E46" s="92" t="str">
        <f>IF(A46=" "," ",IF(A46="Totals",SUM(E$14:$E45),FV($D$11/100,$D$8-A46,0,-D46)))</f>
        <v xml:space="preserve"> </v>
      </c>
    </row>
    <row r="47" spans="1:5" ht="15.6">
      <c r="A47" s="67" t="str">
        <f>IF(A46=" "," ",IF(A46="Totals"," ",IF(A46='Increasing Tax'!$D$8,"Totals",IF(A46&lt;'Increasing Tax'!$D$8,A46+1," "))))</f>
        <v xml:space="preserve"> </v>
      </c>
      <c r="B47" s="27" t="str">
        <f t="shared" ref="B47:B64" si="1">IF(+A47="Totals",+B46+$B$8,IF(+A46="Totals"," ",IF(+A46=" "," ",+B46+$B$8)))</f>
        <v xml:space="preserve"> </v>
      </c>
      <c r="C47" s="91" t="str">
        <f>IF(A47="Totals",SUM(C14:$C$46),IF(A46="Totals"," ",IF(A46=" "," ",+B47*($D$5/100))))</f>
        <v xml:space="preserve"> </v>
      </c>
      <c r="D47" s="92" t="str">
        <f>IF(A47="Totals",SUM(D14:$D$46),IF(A46="Totals"," ",IF(A46=" "," ",C47*($B$11/100))))</f>
        <v xml:space="preserve"> </v>
      </c>
      <c r="E47" s="92" t="str">
        <f>IF(A47=" "," ",IF(A47="Totals",SUM(E$14:$E46),FV($D$11/100,$D$8-A47,0,-D47)))</f>
        <v xml:space="preserve"> </v>
      </c>
    </row>
    <row r="48" spans="1:5" ht="15.6">
      <c r="A48" s="67" t="str">
        <f>IF(A47=" "," ",IF(A47="Totals"," ",IF(A47='Increasing Tax'!$D$8,"Totals",IF(A47&lt;'Increasing Tax'!$D$8,A47+1," "))))</f>
        <v xml:space="preserve"> </v>
      </c>
      <c r="B48" s="27" t="str">
        <f t="shared" si="1"/>
        <v xml:space="preserve"> </v>
      </c>
      <c r="C48" s="91" t="str">
        <f>IF(A48="Totals",SUM(C14:$C$47),IF(A47="Totals"," ",IF(A47=" "," ",+B48*($D$5/100))))</f>
        <v xml:space="preserve"> </v>
      </c>
      <c r="D48" s="92" t="str">
        <f>IF(A48="Totals",SUM(D14:$D$47),IF(A47="Totals"," ",IF(A47=" "," ",C48*($B$11/100))))</f>
        <v xml:space="preserve"> </v>
      </c>
      <c r="E48" s="92" t="str">
        <f>IF(A48=" "," ",IF(A48="Totals",SUM(E$14:$E47),FV($D$11/100,$D$8-A48,0,-D48)))</f>
        <v xml:space="preserve"> </v>
      </c>
    </row>
    <row r="49" spans="1:5" ht="15.6">
      <c r="A49" s="67" t="str">
        <f>IF(A48=" "," ",IF(A48="Totals"," ",IF(A48='Increasing Tax'!$D$8,"Totals",IF(A48&lt;'Increasing Tax'!$D$8,A48+1," "))))</f>
        <v xml:space="preserve"> </v>
      </c>
      <c r="B49" s="27" t="str">
        <f t="shared" si="1"/>
        <v xml:space="preserve"> </v>
      </c>
      <c r="C49" s="91" t="str">
        <f>IF(A49="Totals",SUM(C14:$C$48),IF(A48="Totals"," ",IF(A48=" "," ",+B49*($D$5/100))))</f>
        <v xml:space="preserve"> </v>
      </c>
      <c r="D49" s="92" t="str">
        <f>IF(A49="Totals",SUM(D14:$D$48),IF(A48="Totals"," ",IF(A48=" "," ",C49*($B$11/100))))</f>
        <v xml:space="preserve"> </v>
      </c>
      <c r="E49" s="92" t="str">
        <f>IF(A49=" "," ",IF(A49="Totals",SUM(E$14:$E48),FV($D$11/100,$D$8-A49,0,-D49)))</f>
        <v xml:space="preserve"> </v>
      </c>
    </row>
    <row r="50" spans="1:5" ht="15.6">
      <c r="A50" s="67" t="str">
        <f>IF(A49=" "," ",IF(A49="Totals"," ",IF(A49='Increasing Tax'!$D$8,"Totals",IF(A49&lt;'Increasing Tax'!$D$8,A49+1," "))))</f>
        <v xml:space="preserve"> </v>
      </c>
      <c r="B50" s="27" t="str">
        <f t="shared" si="1"/>
        <v xml:space="preserve"> </v>
      </c>
      <c r="C50" s="91" t="str">
        <f>IF(A50="Totals",SUM(C14:$C$49),IF(A49="Totals"," ",IF(A49=" "," ",+B50*($D$5/100))))</f>
        <v xml:space="preserve"> </v>
      </c>
      <c r="D50" s="92" t="str">
        <f>IF(A50="Totals",SUM(D14:$D$49),IF(A49="Totals"," ",IF(A49=" "," ",C50*($B$11/100))))</f>
        <v xml:space="preserve"> </v>
      </c>
      <c r="E50" s="92" t="str">
        <f>IF(A50=" "," ",IF(A50="Totals",SUM(E$14:$E49),FV($D$11/100,$D$8-A50,0,-D50)))</f>
        <v xml:space="preserve"> </v>
      </c>
    </row>
    <row r="51" spans="1:5" ht="15.6">
      <c r="A51" s="67" t="str">
        <f>IF(A50=" "," ",IF(A50="Totals"," ",IF(A50='Increasing Tax'!$D$8,"Totals",IF(A50&lt;'Increasing Tax'!$D$8,A50+1," "))))</f>
        <v xml:space="preserve"> </v>
      </c>
      <c r="B51" s="27" t="str">
        <f t="shared" si="1"/>
        <v xml:space="preserve"> </v>
      </c>
      <c r="C51" s="91" t="str">
        <f>IF(A51="Totals",SUM(C14:$C$50),IF(A50="Totals"," ",IF(A50=" "," ",+B51*($D$5/100))))</f>
        <v xml:space="preserve"> </v>
      </c>
      <c r="D51" s="92" t="str">
        <f>IF(A51="Totals",SUM(D14:$D$50),IF(A50="Totals"," ",IF(A50=" "," ",C51*($B$11/100))))</f>
        <v xml:space="preserve"> </v>
      </c>
      <c r="E51" s="92" t="str">
        <f>IF(A51=" "," ",IF(A51="Totals",SUM(E$14:$E50),FV($D$11/100,$D$8-A51,0,-D51)))</f>
        <v xml:space="preserve"> </v>
      </c>
    </row>
    <row r="52" spans="1:5" ht="15.6">
      <c r="A52" s="67" t="str">
        <f>IF(A51=" "," ",IF(A51="Totals"," ",IF(A51='Increasing Tax'!$D$8,"Totals",IF(A51&lt;'Increasing Tax'!$D$8,A51+1," "))))</f>
        <v xml:space="preserve"> </v>
      </c>
      <c r="B52" s="27" t="str">
        <f t="shared" si="1"/>
        <v xml:space="preserve"> </v>
      </c>
      <c r="C52" s="91" t="str">
        <f>IF(A52="Totals",SUM(C14:$C$51),IF(A51="Totals"," ",IF(A51=" "," ",+B52*($D$5/100))))</f>
        <v xml:space="preserve"> </v>
      </c>
      <c r="D52" s="92" t="str">
        <f>IF(A52="Totals",SUM(D14:$D$51),IF(A51="Totals"," ",IF(A51=" "," ",C52*($B$11/100))))</f>
        <v xml:space="preserve"> </v>
      </c>
      <c r="E52" s="92" t="str">
        <f>IF(A52=" "," ",IF(A52="Totals",SUM(E$14:$E51),FV($D$11/100,$D$8-A52,0,-D52)))</f>
        <v xml:space="preserve"> </v>
      </c>
    </row>
    <row r="53" spans="1:5" ht="15.6">
      <c r="A53" s="67" t="str">
        <f>IF(A52=" "," ",IF(A52="Totals"," ",IF(A52='Increasing Tax'!$D$8,"Totals",IF(A52&lt;'Increasing Tax'!$D$8,A52+1," "))))</f>
        <v xml:space="preserve"> </v>
      </c>
      <c r="B53" s="27" t="str">
        <f t="shared" si="1"/>
        <v xml:space="preserve"> </v>
      </c>
      <c r="C53" s="91" t="str">
        <f>IF(A53="Totals",SUM(C14:$C$52),IF(A52="Totals"," ",IF(A52=" "," ",+B53*($D$5/100))))</f>
        <v xml:space="preserve"> </v>
      </c>
      <c r="D53" s="92" t="str">
        <f>IF(A53="Totals",SUM(D14:$D$52),IF(A52="Totals"," ",IF(A52=" "," ",C53*($B$11/100))))</f>
        <v xml:space="preserve"> </v>
      </c>
      <c r="E53" s="92" t="str">
        <f>IF(A53=" "," ",IF(A53="Totals",SUM(E$14:$E52),FV($D$11/100,$D$8-A53,0,-D53)))</f>
        <v xml:space="preserve"> </v>
      </c>
    </row>
    <row r="54" spans="1:5" ht="15.6">
      <c r="A54" s="67" t="str">
        <f>IF(A53=" "," ",IF(A53="Totals"," ",IF(A53='Increasing Tax'!$D$8,"Totals",IF(A53&lt;'Increasing Tax'!$D$8,A53+1," "))))</f>
        <v xml:space="preserve"> </v>
      </c>
      <c r="B54" s="27" t="str">
        <f t="shared" si="1"/>
        <v xml:space="preserve"> </v>
      </c>
      <c r="C54" s="91" t="str">
        <f>IF(A54="Totals",SUM(C14:$C$53),IF(A53="Totals"," ",IF(A53=" "," ",+B54*($D$5/100))))</f>
        <v xml:space="preserve"> </v>
      </c>
      <c r="D54" s="92" t="str">
        <f>IF(A54="Totals",SUM(D14:$D$53),IF(A53="Totals"," ",IF(A53=" "," ",C54*($B$11/100))))</f>
        <v xml:space="preserve"> </v>
      </c>
      <c r="E54" s="92" t="str">
        <f>IF(A54=" "," ",IF(A54="Totals",SUM(E$14:$E53),FV($D$11/100,$D$8-A54,0,-D54)))</f>
        <v xml:space="preserve"> </v>
      </c>
    </row>
    <row r="55" spans="1:5" ht="15.6">
      <c r="A55" s="67" t="str">
        <f>IF(A54=" "," ",IF(A54="Totals"," ",IF(A54='Increasing Tax'!$D$8,"Totals",IF(A54&lt;'Increasing Tax'!$D$8,A54+1," "))))</f>
        <v xml:space="preserve"> </v>
      </c>
      <c r="B55" s="27" t="str">
        <f t="shared" si="1"/>
        <v xml:space="preserve"> </v>
      </c>
      <c r="C55" s="91" t="str">
        <f>IF(A55="Totals",SUM(C14:$C$54),IF(A54="Totals"," ",IF(A54=" "," ",+B55*($D$5/100))))</f>
        <v xml:space="preserve"> </v>
      </c>
      <c r="D55" s="92" t="str">
        <f>IF(A55="Totals",SUM(D14:$D$54),IF(A54="Totals"," ",IF(A54=" "," ",C55*($B$11/100))))</f>
        <v xml:space="preserve"> </v>
      </c>
      <c r="E55" s="92" t="str">
        <f>IF(A55=" "," ",IF(A55="Totals",SUM(E$14:$E54),FV($D$11/100,$D$8-A55,0,-D55)))</f>
        <v xml:space="preserve"> </v>
      </c>
    </row>
    <row r="56" spans="1:5" ht="15.6">
      <c r="A56" s="67" t="str">
        <f>IF(A55=" "," ",IF(A55="Totals"," ",IF(A55='Increasing Tax'!$D$8,"Totals",IF(A55&lt;'Increasing Tax'!$D$8,A55+1," "))))</f>
        <v xml:space="preserve"> </v>
      </c>
      <c r="B56" s="27" t="str">
        <f t="shared" si="1"/>
        <v xml:space="preserve"> </v>
      </c>
      <c r="C56" s="91" t="str">
        <f>IF(A56="Totals",SUM(C14:$C$55),IF(A55="Totals"," ",IF(A55=" "," ",+B56*($D$5/100))))</f>
        <v xml:space="preserve"> </v>
      </c>
      <c r="D56" s="92" t="str">
        <f>IF(A56="Totals",SUM(D14:$D$55),IF(A55="Totals"," ",IF(A55=" "," ",C56*($B$11/100))))</f>
        <v xml:space="preserve"> </v>
      </c>
      <c r="E56" s="92" t="str">
        <f>IF(A56=" "," ",IF(A56="Totals",SUM(E$14:$E55),FV($D$11/100,$D$8-A56,0,-D56)))</f>
        <v xml:space="preserve"> </v>
      </c>
    </row>
    <row r="57" spans="1:5" ht="15.6">
      <c r="A57" s="67" t="str">
        <f>IF(A56=" "," ",IF(A56="Totals"," ",IF(A56='Increasing Tax'!$D$8,"Totals",IF(A56&lt;'Increasing Tax'!$D$8,A56+1," "))))</f>
        <v xml:space="preserve"> </v>
      </c>
      <c r="B57" s="27" t="str">
        <f t="shared" si="1"/>
        <v xml:space="preserve"> </v>
      </c>
      <c r="C57" s="91" t="str">
        <f>IF(A57="Totals",SUM(C14:$C$56),IF(A56="Totals"," ",IF(A56=" "," ",+B57*($D$5/100))))</f>
        <v xml:space="preserve"> </v>
      </c>
      <c r="D57" s="92" t="str">
        <f>IF(A57="Totals",SUM(D14:$D$56),IF(A56="Totals"," ",IF(A56=" "," ",C57*($B$11/100))))</f>
        <v xml:space="preserve"> </v>
      </c>
      <c r="E57" s="92" t="str">
        <f>IF(A57=" "," ",IF(A57="Totals",SUM(E$14:$E56),FV($D$11/100,$D$8-A57,0,-D57)))</f>
        <v xml:space="preserve"> </v>
      </c>
    </row>
    <row r="58" spans="1:5" ht="15.6">
      <c r="A58" s="67" t="str">
        <f>IF(A57=" "," ",IF(A57="Totals"," ",IF(A57='Increasing Tax'!$D$8,"Totals",IF(A57&lt;'Increasing Tax'!$D$8,A57+1," "))))</f>
        <v xml:space="preserve"> </v>
      </c>
      <c r="B58" s="27" t="str">
        <f t="shared" si="1"/>
        <v xml:space="preserve"> </v>
      </c>
      <c r="C58" s="91" t="str">
        <f>IF(A58="Totals",SUM(C14:$C$57),IF(A57="Totals"," ",IF(A57=" "," ",+B58*($D$5/100))))</f>
        <v xml:space="preserve"> </v>
      </c>
      <c r="D58" s="92" t="str">
        <f>IF(A58="Totals",SUM(D14:$D$57),IF(A57="Totals"," ",IF(A57=" "," ",C58*($B$11/100))))</f>
        <v xml:space="preserve"> </v>
      </c>
      <c r="E58" s="92" t="str">
        <f>IF(A58=" "," ",IF(A58="Totals",SUM(E$14:$E57),FV($D$11/100,$D$8-A58,0,-D58)))</f>
        <v xml:space="preserve"> </v>
      </c>
    </row>
    <row r="59" spans="1:5" ht="15.6">
      <c r="A59" s="67" t="str">
        <f>IF(A58=" "," ",IF(A58="Totals"," ",IF(A58='Increasing Tax'!$D$8,"Totals",IF(A58&lt;'Increasing Tax'!$D$8,A58+1," "))))</f>
        <v xml:space="preserve"> </v>
      </c>
      <c r="B59" s="27" t="str">
        <f t="shared" si="1"/>
        <v xml:space="preserve"> </v>
      </c>
      <c r="C59" s="91" t="str">
        <f>IF(A59="Totals",SUM(C14:$C$58),IF(A58="Totals"," ",IF(A58=" "," ",+B59*($D$5/100))))</f>
        <v xml:space="preserve"> </v>
      </c>
      <c r="D59" s="92" t="str">
        <f>IF(A59="Totals",SUM(D14:$D$58),IF(A58="Totals"," ",IF(A58=" "," ",C59*($B$11/100))))</f>
        <v xml:space="preserve"> </v>
      </c>
      <c r="E59" s="92" t="str">
        <f>IF(A59=" "," ",IF(A59="Totals",SUM(E$14:$E58),FV($D$11/100,$D$8-A59,0,-D59)))</f>
        <v xml:space="preserve"> </v>
      </c>
    </row>
    <row r="60" spans="1:5" ht="15.6">
      <c r="A60" s="67" t="str">
        <f>IF(A59=" "," ",IF(A59="Totals"," ",IF(A59='Increasing Tax'!$D$8,"Totals",IF(A59&lt;'Increasing Tax'!$D$8,A59+1," "))))</f>
        <v xml:space="preserve"> </v>
      </c>
      <c r="B60" s="27" t="str">
        <f t="shared" si="1"/>
        <v xml:space="preserve"> </v>
      </c>
      <c r="C60" s="91" t="str">
        <f>IF(A60="Totals",SUM(C14:$C$59),IF(A59="Totals"," ",IF(A59=" "," ",+B60*($D$5/100))))</f>
        <v xml:space="preserve"> </v>
      </c>
      <c r="D60" s="92" t="str">
        <f>IF(A60="Totals",SUM(D14:$D$59),IF(A59="Totals"," ",IF(A59=" "," ",C60*($B$11/100))))</f>
        <v xml:space="preserve"> </v>
      </c>
      <c r="E60" s="92" t="str">
        <f>IF(A60=" "," ",IF(A60="Totals",SUM(E$14:$E59),FV($D$11/100,$D$8-A60,0,-D60)))</f>
        <v xml:space="preserve"> </v>
      </c>
    </row>
    <row r="61" spans="1:5" ht="15.6">
      <c r="A61" s="67" t="str">
        <f>IF(A60=" "," ",IF(A60="Totals"," ",IF(A60='Increasing Tax'!$D$8,"Totals",IF(A60&lt;'Increasing Tax'!$D$8,A60+1," "))))</f>
        <v xml:space="preserve"> </v>
      </c>
      <c r="B61" s="27" t="str">
        <f t="shared" si="1"/>
        <v xml:space="preserve"> </v>
      </c>
      <c r="C61" s="91" t="str">
        <f>IF(A61="Totals",SUM(C14:$C$60),IF(A60="Totals"," ",IF(A60=" "," ",+B61*($D$5/100))))</f>
        <v xml:space="preserve"> </v>
      </c>
      <c r="D61" s="92" t="str">
        <f>IF(A61="Totals",SUM(D14:$D$60),IF(A60="Totals"," ",IF(A60=" "," ",C61*($B$11/100))))</f>
        <v xml:space="preserve"> </v>
      </c>
      <c r="E61" s="92" t="str">
        <f>IF(A61=" "," ",IF(A61="Totals",SUM(E$14:$E60),FV($D$11/100,$D$8-A61,0,-D61)))</f>
        <v xml:space="preserve"> </v>
      </c>
    </row>
    <row r="62" spans="1:5" ht="15.6">
      <c r="A62" s="67" t="str">
        <f>IF(A61=" "," ",IF(A61="Totals"," ",IF(A61='Increasing Tax'!$D$8,"Totals",IF(A61&lt;'Increasing Tax'!$D$8,A61+1," "))))</f>
        <v xml:space="preserve"> </v>
      </c>
      <c r="B62" s="27" t="str">
        <f t="shared" si="1"/>
        <v xml:space="preserve"> </v>
      </c>
      <c r="C62" s="91" t="str">
        <f>IF(A62="Totals",SUM(C14:$C$61),IF(A61="Totals"," ",IF(A61=" "," ",+B62*($D$5/100))))</f>
        <v xml:space="preserve"> </v>
      </c>
      <c r="D62" s="92" t="str">
        <f>IF(A62="Totals",SUM(D14:$D$61),IF(A61="Totals"," ",IF(A61=" "," ",C62*($B$11/100))))</f>
        <v xml:space="preserve"> </v>
      </c>
      <c r="E62" s="92" t="str">
        <f>IF(A62=" "," ",IF(A62="Totals",SUM(E$14:$E61),FV($D$11/100,$D$8-A62,0,-D62)))</f>
        <v xml:space="preserve"> </v>
      </c>
    </row>
    <row r="63" spans="1:5" ht="15.6">
      <c r="A63" s="67" t="str">
        <f>IF(A62=" "," ",IF(A62="Totals"," ",IF(A62='Increasing Tax'!$D$8,"Totals",IF(A62&lt;'Increasing Tax'!$D$8,A62+1," "))))</f>
        <v xml:space="preserve"> </v>
      </c>
      <c r="B63" s="27" t="str">
        <f t="shared" si="1"/>
        <v xml:space="preserve"> </v>
      </c>
      <c r="C63" s="91" t="str">
        <f>IF(A63="Totals",SUM(C14:$C$62),IF(A62="Totals"," ",IF(A62=" "," ",+B63*($D$5/100))))</f>
        <v xml:space="preserve"> </v>
      </c>
      <c r="D63" s="92" t="str">
        <f>IF(A63="Totals",SUM(D14:$D$62),IF(A62="Totals"," ",IF(A62=" "," ",C63*($B$11/100))))</f>
        <v xml:space="preserve"> </v>
      </c>
      <c r="E63" s="92" t="str">
        <f>IF(A63=" "," ",IF(A63="Totals",SUM(E$14:$E62),FV($D$11/100,$D$8-A63,0,-D63)))</f>
        <v xml:space="preserve"> </v>
      </c>
    </row>
    <row r="64" spans="1:5" ht="15.6">
      <c r="A64" s="67" t="str">
        <f>IF(A63=" "," ",IF(A63="Totals"," ",IF(A63='Increasing Tax'!$D$8,"Totals",IF(A63&lt;'Increasing Tax'!$D$8,A63+1," "))))</f>
        <v xml:space="preserve"> </v>
      </c>
      <c r="B64" s="27" t="str">
        <f t="shared" si="1"/>
        <v xml:space="preserve"> </v>
      </c>
      <c r="C64" s="91" t="str">
        <f>IF(A64="Totals",SUM(C14:$C$63),IF(A63="Totals"," ",IF(A63=" "," ",+B64*($D$5/100))))</f>
        <v xml:space="preserve"> </v>
      </c>
      <c r="D64" s="92" t="str">
        <f>IF(A64="Totals",SUM(D14:$D$63),IF(A63="Totals"," ",IF(A63=" "," ",C64*($B$11/100))))</f>
        <v xml:space="preserve"> </v>
      </c>
      <c r="E64" s="92" t="str">
        <f>IF(A64=" "," ",IF(A64="Totals",SUM(E$14:$E63),FV($D$11/100,$D$8-A64,0,-D64)))</f>
        <v xml:space="preserve"> </v>
      </c>
    </row>
    <row r="65" spans="4:5">
      <c r="D65" s="119"/>
      <c r="E65" s="119"/>
    </row>
    <row r="66" spans="4:5">
      <c r="D66" s="119"/>
      <c r="E66" s="120"/>
    </row>
    <row r="67" spans="4:5">
      <c r="D67" s="119"/>
      <c r="E67" s="119"/>
    </row>
    <row r="68" spans="4:5">
      <c r="D68" s="119"/>
      <c r="E68" s="119"/>
    </row>
    <row r="69" spans="4:5">
      <c r="D69" s="119"/>
      <c r="E69" s="119"/>
    </row>
    <row r="70" spans="4:5">
      <c r="D70" s="119"/>
      <c r="E70" s="119"/>
    </row>
    <row r="71" spans="4:5">
      <c r="D71" s="119"/>
      <c r="E71" s="119"/>
    </row>
    <row r="72" spans="4:5">
      <c r="D72" s="119"/>
      <c r="E72" s="119"/>
    </row>
    <row r="73" spans="4:5">
      <c r="D73" s="119"/>
      <c r="E73" s="119"/>
    </row>
    <row r="74" spans="4:5">
      <c r="D74" s="119"/>
      <c r="E74" s="119"/>
    </row>
    <row r="75" spans="4:5">
      <c r="D75" s="119"/>
      <c r="E75" s="119"/>
    </row>
    <row r="76" spans="4:5">
      <c r="D76" s="119"/>
      <c r="E76" s="119"/>
    </row>
    <row r="77" spans="4:5">
      <c r="D77" s="119"/>
      <c r="E77" s="119"/>
    </row>
    <row r="78" spans="4:5">
      <c r="D78" s="119"/>
      <c r="E78" s="119"/>
    </row>
    <row r="79" spans="4:5">
      <c r="D79" s="119"/>
      <c r="E79" s="119"/>
    </row>
    <row r="80" spans="4:5">
      <c r="D80" s="119"/>
      <c r="E80" s="119"/>
    </row>
    <row r="81" spans="4:5">
      <c r="D81" s="119"/>
      <c r="E81" s="119"/>
    </row>
    <row r="82" spans="4:5">
      <c r="D82" s="119"/>
      <c r="E82" s="119"/>
    </row>
  </sheetData>
  <phoneticPr fontId="0" type="noConversion"/>
  <printOptions horizontalCentered="1"/>
  <pageMargins left="0.5" right="0.5" top="0.5" bottom="0.5" header="0.5" footer="0.5"/>
  <pageSetup scale="81" orientation="portrait" r:id="rId1"/>
  <headerFooter alignWithMargins="0">
    <oddFooter>&amp;L&amp;8&amp;D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>
    <pageSetUpPr fitToPage="1"/>
  </sheetPr>
  <dimension ref="A2:IU77"/>
  <sheetViews>
    <sheetView defaultGridColor="0" colorId="23" zoomScale="77" workbookViewId="0">
      <selection activeCell="D9" sqref="D9"/>
    </sheetView>
  </sheetViews>
  <sheetFormatPr defaultColWidth="9.81640625" defaultRowHeight="15"/>
  <cols>
    <col min="1" max="1" width="10.6328125" customWidth="1"/>
    <col min="2" max="2" width="8.90625" style="16" customWidth="1"/>
    <col min="3" max="3" width="10.36328125" customWidth="1"/>
    <col min="4" max="4" width="8.81640625" style="16" customWidth="1"/>
    <col min="5" max="5" width="11.08984375" style="16" customWidth="1"/>
    <col min="6" max="6" width="10.81640625" customWidth="1"/>
  </cols>
  <sheetData>
    <row r="2" spans="1:255" ht="37.200000000000003">
      <c r="A2" s="127" t="s">
        <v>15</v>
      </c>
      <c r="B2" s="128"/>
      <c r="C2" s="127"/>
      <c r="D2" s="128"/>
      <c r="E2" s="128"/>
      <c r="F2" s="127"/>
      <c r="G2" s="127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  <c r="CA2" s="69"/>
      <c r="CB2" s="69"/>
      <c r="CC2" s="69"/>
      <c r="CD2" s="69"/>
      <c r="CE2" s="69"/>
      <c r="CF2" s="69"/>
      <c r="CG2" s="69"/>
      <c r="CH2" s="69"/>
      <c r="CI2" s="69"/>
      <c r="CJ2" s="69"/>
      <c r="CK2" s="69"/>
      <c r="CL2" s="69"/>
      <c r="CM2" s="69"/>
      <c r="CN2" s="69"/>
      <c r="CO2" s="69"/>
      <c r="CP2" s="69"/>
      <c r="CQ2" s="69"/>
      <c r="CR2" s="69"/>
      <c r="CS2" s="69"/>
      <c r="CT2" s="69"/>
      <c r="CU2" s="69"/>
      <c r="CV2" s="69"/>
      <c r="CW2" s="69"/>
      <c r="CX2" s="69"/>
      <c r="CY2" s="69"/>
      <c r="CZ2" s="69"/>
      <c r="DA2" s="69"/>
      <c r="DB2" s="69"/>
      <c r="DC2" s="69"/>
      <c r="DD2" s="69"/>
      <c r="DE2" s="69"/>
      <c r="DF2" s="69"/>
      <c r="DG2" s="69"/>
      <c r="DH2" s="69"/>
      <c r="DI2" s="69"/>
      <c r="DJ2" s="69"/>
      <c r="DK2" s="69"/>
      <c r="DL2" s="69"/>
      <c r="DM2" s="69"/>
      <c r="DN2" s="69"/>
      <c r="DO2" s="69"/>
      <c r="DP2" s="69"/>
      <c r="DQ2" s="69"/>
      <c r="DR2" s="69"/>
      <c r="DS2" s="69"/>
      <c r="DT2" s="69"/>
      <c r="DU2" s="69"/>
      <c r="DV2" s="69"/>
      <c r="DW2" s="69"/>
      <c r="DX2" s="69"/>
      <c r="DY2" s="69"/>
      <c r="DZ2" s="69"/>
      <c r="EA2" s="69"/>
      <c r="EB2" s="69"/>
      <c r="EC2" s="69"/>
      <c r="ED2" s="69"/>
      <c r="EE2" s="69"/>
      <c r="EF2" s="69"/>
      <c r="EG2" s="69"/>
      <c r="EH2" s="69"/>
      <c r="EI2" s="69"/>
      <c r="EJ2" s="69"/>
      <c r="EK2" s="69"/>
      <c r="EL2" s="69"/>
      <c r="EM2" s="69"/>
      <c r="EN2" s="69"/>
      <c r="EO2" s="69"/>
      <c r="EP2" s="69"/>
      <c r="EQ2" s="69"/>
      <c r="ER2" s="69"/>
      <c r="ES2" s="69"/>
      <c r="ET2" s="69"/>
      <c r="EU2" s="69"/>
      <c r="EV2" s="69"/>
      <c r="EW2" s="69"/>
      <c r="EX2" s="69"/>
      <c r="EY2" s="69"/>
      <c r="EZ2" s="69"/>
      <c r="FA2" s="69"/>
      <c r="FB2" s="69"/>
      <c r="FC2" s="69"/>
      <c r="FD2" s="69"/>
      <c r="FE2" s="69"/>
      <c r="FF2" s="69"/>
      <c r="FG2" s="69"/>
      <c r="FH2" s="69"/>
      <c r="FI2" s="69"/>
      <c r="FJ2" s="69"/>
      <c r="FK2" s="69"/>
      <c r="FL2" s="69"/>
      <c r="FM2" s="69"/>
      <c r="FN2" s="69"/>
      <c r="FO2" s="69"/>
      <c r="FP2" s="69"/>
      <c r="FQ2" s="69"/>
      <c r="FR2" s="69"/>
      <c r="FS2" s="69"/>
      <c r="FT2" s="69"/>
      <c r="FU2" s="69"/>
      <c r="FV2" s="69"/>
      <c r="FW2" s="69"/>
      <c r="FX2" s="69"/>
      <c r="FY2" s="69"/>
      <c r="FZ2" s="69"/>
      <c r="GA2" s="69"/>
      <c r="GB2" s="69"/>
      <c r="GC2" s="69"/>
      <c r="GD2" s="69"/>
      <c r="GE2" s="69"/>
      <c r="GF2" s="69"/>
      <c r="GG2" s="69"/>
      <c r="GH2" s="69"/>
      <c r="GI2" s="69"/>
      <c r="GJ2" s="69"/>
      <c r="GK2" s="69"/>
      <c r="GL2" s="69"/>
      <c r="GM2" s="69"/>
      <c r="GN2" s="69"/>
      <c r="GO2" s="69"/>
      <c r="GP2" s="69"/>
      <c r="GQ2" s="69"/>
      <c r="GR2" s="69"/>
      <c r="GS2" s="69"/>
      <c r="GT2" s="69"/>
      <c r="GU2" s="69"/>
      <c r="GV2" s="69"/>
      <c r="GW2" s="69"/>
      <c r="GX2" s="69"/>
      <c r="GY2" s="69"/>
      <c r="GZ2" s="69"/>
      <c r="HA2" s="69"/>
      <c r="HB2" s="69"/>
      <c r="HC2" s="69"/>
      <c r="HD2" s="69"/>
      <c r="HE2" s="69"/>
      <c r="HF2" s="69"/>
      <c r="HG2" s="69"/>
      <c r="HH2" s="69"/>
      <c r="HI2" s="69"/>
      <c r="HJ2" s="69"/>
      <c r="HK2" s="69"/>
      <c r="HL2" s="69"/>
      <c r="HM2" s="69"/>
      <c r="HN2" s="69"/>
      <c r="HO2" s="69"/>
      <c r="HP2" s="69"/>
      <c r="HQ2" s="69"/>
      <c r="HR2" s="69"/>
      <c r="HS2" s="69"/>
      <c r="HT2" s="69"/>
      <c r="HU2" s="69"/>
      <c r="HV2" s="69"/>
      <c r="HW2" s="69"/>
      <c r="HX2" s="69"/>
      <c r="HY2" s="69"/>
      <c r="HZ2" s="69"/>
      <c r="IA2" s="69"/>
      <c r="IB2" s="69"/>
      <c r="IC2" s="69"/>
      <c r="ID2" s="69"/>
      <c r="IE2" s="69"/>
      <c r="IF2" s="69"/>
      <c r="IG2" s="69"/>
      <c r="IH2" s="69"/>
      <c r="II2" s="69"/>
      <c r="IJ2" s="69"/>
      <c r="IK2" s="69"/>
      <c r="IL2" s="69"/>
      <c r="IM2" s="69"/>
      <c r="IN2" s="69"/>
      <c r="IO2" s="69"/>
      <c r="IP2" s="69"/>
      <c r="IQ2" s="69"/>
      <c r="IR2" s="69"/>
      <c r="IS2" s="69"/>
      <c r="IT2" s="69"/>
      <c r="IU2" s="69"/>
    </row>
    <row r="3" spans="1:255" ht="37.200000000000003">
      <c r="A3" s="127" t="s">
        <v>16</v>
      </c>
      <c r="B3" s="128"/>
      <c r="C3" s="127"/>
      <c r="D3" s="128"/>
      <c r="E3" s="128"/>
      <c r="F3" s="127"/>
      <c r="G3" s="127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  <c r="CU3" s="69"/>
      <c r="CV3" s="69"/>
      <c r="CW3" s="69"/>
      <c r="CX3" s="69"/>
      <c r="CY3" s="69"/>
      <c r="CZ3" s="69"/>
      <c r="DA3" s="69"/>
      <c r="DB3" s="69"/>
      <c r="DC3" s="69"/>
      <c r="DD3" s="69"/>
      <c r="DE3" s="69"/>
      <c r="DF3" s="69"/>
      <c r="DG3" s="69"/>
      <c r="DH3" s="69"/>
      <c r="DI3" s="69"/>
      <c r="DJ3" s="69"/>
      <c r="DK3" s="69"/>
      <c r="DL3" s="69"/>
      <c r="DM3" s="69"/>
      <c r="DN3" s="69"/>
      <c r="DO3" s="69"/>
      <c r="DP3" s="69"/>
      <c r="DQ3" s="69"/>
      <c r="DR3" s="69"/>
      <c r="DS3" s="69"/>
      <c r="DT3" s="69"/>
      <c r="DU3" s="69"/>
      <c r="DV3" s="69"/>
      <c r="DW3" s="69"/>
      <c r="DX3" s="69"/>
      <c r="DY3" s="69"/>
      <c r="DZ3" s="69"/>
      <c r="EA3" s="69"/>
      <c r="EB3" s="69"/>
      <c r="EC3" s="69"/>
      <c r="ED3" s="69"/>
      <c r="EE3" s="69"/>
      <c r="EF3" s="69"/>
      <c r="EG3" s="69"/>
      <c r="EH3" s="69"/>
      <c r="EI3" s="69"/>
      <c r="EJ3" s="69"/>
      <c r="EK3" s="69"/>
      <c r="EL3" s="69"/>
      <c r="EM3" s="69"/>
      <c r="EN3" s="69"/>
      <c r="EO3" s="69"/>
      <c r="EP3" s="69"/>
      <c r="EQ3" s="69"/>
      <c r="ER3" s="69"/>
      <c r="ES3" s="69"/>
      <c r="ET3" s="69"/>
      <c r="EU3" s="69"/>
      <c r="EV3" s="69"/>
      <c r="EW3" s="69"/>
      <c r="EX3" s="69"/>
      <c r="EY3" s="69"/>
      <c r="EZ3" s="69"/>
      <c r="FA3" s="69"/>
      <c r="FB3" s="69"/>
      <c r="FC3" s="69"/>
      <c r="FD3" s="69"/>
      <c r="FE3" s="69"/>
      <c r="FF3" s="69"/>
      <c r="FG3" s="69"/>
      <c r="FH3" s="69"/>
      <c r="FI3" s="69"/>
      <c r="FJ3" s="69"/>
      <c r="FK3" s="69"/>
      <c r="FL3" s="69"/>
      <c r="FM3" s="69"/>
      <c r="FN3" s="69"/>
      <c r="FO3" s="69"/>
      <c r="FP3" s="69"/>
      <c r="FQ3" s="69"/>
      <c r="FR3" s="69"/>
      <c r="FS3" s="69"/>
      <c r="FT3" s="69"/>
      <c r="FU3" s="69"/>
      <c r="FV3" s="69"/>
      <c r="FW3" s="69"/>
      <c r="FX3" s="69"/>
      <c r="FY3" s="69"/>
      <c r="FZ3" s="69"/>
      <c r="GA3" s="69"/>
      <c r="GB3" s="69"/>
      <c r="GC3" s="69"/>
      <c r="GD3" s="69"/>
      <c r="GE3" s="69"/>
      <c r="GF3" s="69"/>
      <c r="GG3" s="69"/>
      <c r="GH3" s="69"/>
      <c r="GI3" s="69"/>
      <c r="GJ3" s="69"/>
      <c r="GK3" s="69"/>
      <c r="GL3" s="69"/>
      <c r="GM3" s="69"/>
      <c r="GN3" s="69"/>
      <c r="GO3" s="69"/>
      <c r="GP3" s="69"/>
      <c r="GQ3" s="69"/>
      <c r="GR3" s="69"/>
      <c r="GS3" s="69"/>
      <c r="GT3" s="69"/>
      <c r="GU3" s="69"/>
      <c r="GV3" s="69"/>
      <c r="GW3" s="69"/>
      <c r="GX3" s="69"/>
      <c r="GY3" s="69"/>
      <c r="GZ3" s="69"/>
      <c r="HA3" s="69"/>
      <c r="HB3" s="69"/>
      <c r="HC3" s="69"/>
      <c r="HD3" s="69"/>
      <c r="HE3" s="69"/>
      <c r="HF3" s="69"/>
      <c r="HG3" s="69"/>
      <c r="HH3" s="69"/>
      <c r="HI3" s="69"/>
      <c r="HJ3" s="69"/>
      <c r="HK3" s="69"/>
      <c r="HL3" s="69"/>
      <c r="HM3" s="69"/>
      <c r="HN3" s="69"/>
      <c r="HO3" s="69"/>
      <c r="HP3" s="69"/>
      <c r="HQ3" s="69"/>
      <c r="HR3" s="69"/>
      <c r="HS3" s="69"/>
      <c r="HT3" s="69"/>
      <c r="HU3" s="69"/>
      <c r="HV3" s="69"/>
      <c r="HW3" s="69"/>
      <c r="HX3" s="69"/>
      <c r="HY3" s="69"/>
      <c r="HZ3" s="69"/>
      <c r="IA3" s="69"/>
      <c r="IB3" s="69"/>
      <c r="IC3" s="69"/>
      <c r="ID3" s="69"/>
      <c r="IE3" s="69"/>
      <c r="IF3" s="69"/>
      <c r="IG3" s="69"/>
      <c r="IH3" s="69"/>
      <c r="II3" s="69"/>
      <c r="IJ3" s="69"/>
      <c r="IK3" s="69"/>
      <c r="IL3" s="69"/>
      <c r="IM3" s="69"/>
      <c r="IN3" s="69"/>
      <c r="IO3" s="69"/>
      <c r="IP3" s="69"/>
      <c r="IQ3" s="69"/>
      <c r="IR3" s="69"/>
      <c r="IS3" s="69"/>
      <c r="IT3" s="69"/>
      <c r="IU3" s="69"/>
    </row>
    <row r="7" spans="1:255" ht="17.399999999999999">
      <c r="B7" s="55"/>
      <c r="C7" s="70" t="s">
        <v>17</v>
      </c>
      <c r="D7" s="70" t="s">
        <v>18</v>
      </c>
      <c r="E7" s="70" t="s">
        <v>19</v>
      </c>
      <c r="F7" s="70" t="s">
        <v>12</v>
      </c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5"/>
      <c r="CR7" s="55"/>
      <c r="CS7" s="55"/>
      <c r="CT7" s="55"/>
      <c r="CU7" s="55"/>
      <c r="CV7" s="55"/>
      <c r="CW7" s="55"/>
      <c r="CX7" s="55"/>
      <c r="CY7" s="55"/>
      <c r="CZ7" s="55"/>
      <c r="DA7" s="55"/>
      <c r="DB7" s="55"/>
      <c r="DC7" s="55"/>
      <c r="DD7" s="55"/>
      <c r="DE7" s="55"/>
      <c r="DF7" s="55"/>
      <c r="DG7" s="55"/>
      <c r="DH7" s="55"/>
      <c r="DI7" s="55"/>
      <c r="DJ7" s="55"/>
      <c r="DK7" s="55"/>
      <c r="DL7" s="55"/>
      <c r="DM7" s="55"/>
      <c r="DN7" s="55"/>
      <c r="DO7" s="55"/>
      <c r="DP7" s="55"/>
      <c r="DQ7" s="55"/>
      <c r="DR7" s="55"/>
      <c r="DS7" s="55"/>
      <c r="DT7" s="55"/>
      <c r="DU7" s="55"/>
      <c r="DV7" s="55"/>
      <c r="DW7" s="55"/>
      <c r="DX7" s="55"/>
      <c r="DY7" s="55"/>
      <c r="DZ7" s="55"/>
      <c r="EA7" s="55"/>
      <c r="EB7" s="55"/>
      <c r="EC7" s="55"/>
      <c r="ED7" s="55"/>
      <c r="EE7" s="55"/>
      <c r="EF7" s="55"/>
      <c r="EG7" s="55"/>
      <c r="EH7" s="55"/>
      <c r="EI7" s="55"/>
      <c r="EJ7" s="55"/>
      <c r="EK7" s="55"/>
      <c r="EL7" s="55"/>
      <c r="EM7" s="55"/>
      <c r="EN7" s="55"/>
      <c r="EO7" s="55"/>
      <c r="EP7" s="55"/>
      <c r="EQ7" s="55"/>
      <c r="ER7" s="55"/>
      <c r="ES7" s="55"/>
      <c r="ET7" s="55"/>
      <c r="EU7" s="55"/>
      <c r="EV7" s="55"/>
      <c r="EW7" s="55"/>
      <c r="EX7" s="55"/>
      <c r="EY7" s="55"/>
      <c r="EZ7" s="55"/>
      <c r="FA7" s="55"/>
      <c r="FB7" s="55"/>
      <c r="FC7" s="55"/>
      <c r="FD7" s="55"/>
      <c r="FE7" s="55"/>
      <c r="FF7" s="55"/>
      <c r="FG7" s="55"/>
      <c r="FH7" s="55"/>
      <c r="FI7" s="55"/>
      <c r="FJ7" s="55"/>
      <c r="FK7" s="55"/>
      <c r="FL7" s="55"/>
      <c r="FM7" s="55"/>
      <c r="FN7" s="55"/>
      <c r="FO7" s="55"/>
      <c r="FP7" s="55"/>
      <c r="FQ7" s="55"/>
      <c r="FR7" s="55"/>
      <c r="FS7" s="55"/>
      <c r="FT7" s="55"/>
      <c r="FU7" s="55"/>
      <c r="FV7" s="55"/>
      <c r="FW7" s="55"/>
      <c r="FX7" s="55"/>
      <c r="FY7" s="55"/>
      <c r="FZ7" s="55"/>
      <c r="GA7" s="55"/>
      <c r="GB7" s="55"/>
      <c r="GC7" s="55"/>
      <c r="GD7" s="55"/>
      <c r="GE7" s="55"/>
      <c r="GF7" s="55"/>
      <c r="GG7" s="55"/>
      <c r="GH7" s="55"/>
      <c r="GI7" s="55"/>
      <c r="GJ7" s="55"/>
      <c r="GK7" s="55"/>
      <c r="GL7" s="55"/>
      <c r="GM7" s="55"/>
      <c r="GN7" s="55"/>
      <c r="GO7" s="55"/>
      <c r="GP7" s="55"/>
      <c r="GQ7" s="55"/>
      <c r="GR7" s="55"/>
      <c r="GS7" s="55"/>
      <c r="GT7" s="55"/>
      <c r="GU7" s="55"/>
      <c r="GV7" s="55"/>
      <c r="GW7" s="55"/>
      <c r="GX7" s="55"/>
      <c r="GY7" s="55"/>
      <c r="GZ7" s="55"/>
      <c r="HA7" s="55"/>
      <c r="HB7" s="55"/>
      <c r="HC7" s="55"/>
      <c r="HD7" s="55"/>
      <c r="HE7" s="55"/>
      <c r="HF7" s="55"/>
      <c r="HG7" s="55"/>
      <c r="HH7" s="55"/>
      <c r="HI7" s="55"/>
      <c r="HJ7" s="55"/>
      <c r="HK7" s="55"/>
      <c r="HL7" s="55"/>
      <c r="HM7" s="55"/>
      <c r="HN7" s="55"/>
      <c r="HO7" s="55"/>
      <c r="HP7" s="55"/>
      <c r="HQ7" s="55"/>
      <c r="HR7" s="55"/>
      <c r="HS7" s="55"/>
      <c r="HT7" s="55"/>
      <c r="HU7" s="55"/>
      <c r="HV7" s="55"/>
      <c r="HW7" s="55"/>
      <c r="HX7" s="55"/>
      <c r="HY7" s="55"/>
      <c r="HZ7" s="55"/>
      <c r="IA7" s="55"/>
      <c r="IB7" s="55"/>
      <c r="IC7" s="55"/>
      <c r="ID7" s="55"/>
      <c r="IE7" s="55"/>
      <c r="IF7" s="55"/>
      <c r="IG7" s="55"/>
      <c r="IH7" s="55"/>
      <c r="II7" s="55"/>
      <c r="IJ7" s="55"/>
      <c r="IK7" s="55"/>
      <c r="IL7" s="55"/>
      <c r="IM7" s="55"/>
      <c r="IN7" s="55"/>
      <c r="IO7" s="55"/>
      <c r="IP7" s="55"/>
      <c r="IQ7" s="55"/>
      <c r="IR7" s="55"/>
      <c r="IS7" s="55"/>
      <c r="IT7" s="55"/>
      <c r="IU7" s="55"/>
    </row>
    <row r="8" spans="1:255" ht="17.399999999999999">
      <c r="B8" s="66" t="s">
        <v>20</v>
      </c>
      <c r="C8" s="71" t="s">
        <v>11</v>
      </c>
      <c r="D8" s="71" t="s">
        <v>11</v>
      </c>
      <c r="E8" s="71" t="s">
        <v>21</v>
      </c>
      <c r="F8" s="71" t="s">
        <v>21</v>
      </c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  <c r="DE8" s="47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  <c r="DR8" s="47"/>
      <c r="DS8" s="47"/>
      <c r="DT8" s="47"/>
      <c r="DU8" s="47"/>
      <c r="DV8" s="47"/>
      <c r="DW8" s="47"/>
      <c r="DX8" s="47"/>
      <c r="DY8" s="47"/>
      <c r="DZ8" s="47"/>
      <c r="EA8" s="47"/>
      <c r="EB8" s="47"/>
      <c r="EC8" s="47"/>
      <c r="ED8" s="47"/>
      <c r="EE8" s="47"/>
      <c r="EF8" s="47"/>
      <c r="EG8" s="47"/>
      <c r="EH8" s="47"/>
      <c r="EI8" s="47"/>
      <c r="EJ8" s="47"/>
      <c r="EK8" s="47"/>
      <c r="EL8" s="47"/>
      <c r="EM8" s="47"/>
      <c r="EN8" s="47"/>
      <c r="EO8" s="47"/>
      <c r="EP8" s="47"/>
      <c r="EQ8" s="47"/>
      <c r="ER8" s="47"/>
      <c r="ES8" s="47"/>
      <c r="ET8" s="47"/>
      <c r="EU8" s="47"/>
      <c r="EV8" s="47"/>
      <c r="EW8" s="47"/>
      <c r="EX8" s="47"/>
      <c r="EY8" s="47"/>
      <c r="EZ8" s="47"/>
      <c r="FA8" s="47"/>
      <c r="FB8" s="47"/>
      <c r="FC8" s="47"/>
      <c r="FD8" s="47"/>
      <c r="FE8" s="47"/>
      <c r="FF8" s="47"/>
      <c r="FG8" s="47"/>
      <c r="FH8" s="47"/>
      <c r="FI8" s="47"/>
      <c r="FJ8" s="47"/>
      <c r="FK8" s="47"/>
      <c r="FL8" s="47"/>
      <c r="FM8" s="47"/>
      <c r="FN8" s="47"/>
      <c r="FO8" s="47"/>
      <c r="FP8" s="47"/>
      <c r="FQ8" s="47"/>
      <c r="FR8" s="47"/>
      <c r="FS8" s="47"/>
      <c r="FT8" s="47"/>
      <c r="FU8" s="47"/>
      <c r="FV8" s="47"/>
      <c r="FW8" s="47"/>
      <c r="FX8" s="47"/>
      <c r="FY8" s="47"/>
      <c r="FZ8" s="47"/>
      <c r="GA8" s="47"/>
      <c r="GB8" s="47"/>
      <c r="GC8" s="47"/>
      <c r="GD8" s="47"/>
      <c r="GE8" s="47"/>
      <c r="GF8" s="47"/>
      <c r="GG8" s="47"/>
      <c r="GH8" s="47"/>
      <c r="GI8" s="47"/>
      <c r="GJ8" s="47"/>
      <c r="GK8" s="47"/>
      <c r="GL8" s="47"/>
      <c r="GM8" s="47"/>
      <c r="GN8" s="47"/>
      <c r="GO8" s="47"/>
      <c r="GP8" s="47"/>
      <c r="GQ8" s="47"/>
      <c r="GR8" s="47"/>
      <c r="GS8" s="47"/>
      <c r="GT8" s="47"/>
      <c r="GU8" s="47"/>
      <c r="GV8" s="47"/>
      <c r="GW8" s="47"/>
      <c r="GX8" s="47"/>
      <c r="GY8" s="47"/>
      <c r="GZ8" s="47"/>
      <c r="HA8" s="47"/>
      <c r="HB8" s="47"/>
      <c r="HC8" s="47"/>
      <c r="HD8" s="47"/>
      <c r="HE8" s="47"/>
      <c r="HF8" s="47"/>
      <c r="HG8" s="47"/>
      <c r="HH8" s="47"/>
      <c r="HI8" s="47"/>
      <c r="HJ8" s="47"/>
      <c r="HK8" s="47"/>
      <c r="HL8" s="47"/>
      <c r="HM8" s="47"/>
      <c r="HN8" s="47"/>
      <c r="HO8" s="47"/>
      <c r="HP8" s="47"/>
      <c r="HQ8" s="47"/>
      <c r="HR8" s="47"/>
      <c r="HS8" s="47"/>
      <c r="HT8" s="47"/>
      <c r="HU8" s="47"/>
      <c r="HV8" s="47"/>
      <c r="HW8" s="47"/>
      <c r="HX8" s="47"/>
      <c r="HY8" s="47"/>
      <c r="HZ8" s="47"/>
      <c r="IA8" s="47"/>
      <c r="IB8" s="47"/>
      <c r="IC8" s="47"/>
      <c r="ID8" s="47"/>
      <c r="IE8" s="47"/>
      <c r="IF8" s="47"/>
      <c r="IG8" s="47"/>
      <c r="IH8" s="47"/>
      <c r="II8" s="47"/>
      <c r="IJ8" s="47"/>
      <c r="IK8" s="47"/>
      <c r="IL8" s="47"/>
      <c r="IM8" s="47"/>
      <c r="IN8" s="47"/>
      <c r="IO8" s="47"/>
      <c r="IP8" s="47"/>
      <c r="IQ8" s="47"/>
      <c r="IR8" s="47"/>
      <c r="IS8" s="47"/>
      <c r="IT8" s="47"/>
      <c r="IU8" s="47"/>
    </row>
    <row r="9" spans="1:255" ht="15.6">
      <c r="B9" s="67">
        <f>'Increasing Tax'!A14</f>
        <v>1</v>
      </c>
      <c r="C9" s="92" t="str">
        <f>'Increasing Tax'!D14</f>
        <v xml:space="preserve"> </v>
      </c>
      <c r="D9" s="92">
        <f>'Flat Tax'!D14</f>
        <v>3000</v>
      </c>
      <c r="E9" s="91">
        <f t="shared" ref="E9:E40" si="0">IF(D9=" "," ",+C9-D9)</f>
        <v>-3000</v>
      </c>
      <c r="F9" s="91">
        <f>IF(D9=" "," ",+'Increasing Tax'!E14-'Flat Tax'!E14)</f>
        <v>-3000</v>
      </c>
    </row>
    <row r="10" spans="1:255" ht="15.6">
      <c r="B10" s="67">
        <f>'Increasing Tax'!A15</f>
        <v>2</v>
      </c>
      <c r="C10" s="92">
        <f>'Increasing Tax'!D15</f>
        <v>0</v>
      </c>
      <c r="D10" s="92">
        <f>'Flat Tax'!D15</f>
        <v>3000</v>
      </c>
      <c r="E10" s="91">
        <f t="shared" si="0"/>
        <v>-3000</v>
      </c>
      <c r="F10" s="91">
        <f>IF(D10=" "," ",+'Increasing Tax'!E15-'Flat Tax'!E15)</f>
        <v>-3000</v>
      </c>
    </row>
    <row r="11" spans="1:255" ht="15.6">
      <c r="B11" s="67">
        <f>'Increasing Tax'!A16</f>
        <v>3</v>
      </c>
      <c r="C11" s="92">
        <f>'Increasing Tax'!D16</f>
        <v>0</v>
      </c>
      <c r="D11" s="92">
        <f>'Flat Tax'!D16</f>
        <v>3000</v>
      </c>
      <c r="E11" s="91">
        <f t="shared" si="0"/>
        <v>-3000</v>
      </c>
      <c r="F11" s="91">
        <f>IF(D11=" "," ",+'Increasing Tax'!E16-'Flat Tax'!E16)</f>
        <v>-3000</v>
      </c>
    </row>
    <row r="12" spans="1:255" ht="15.6">
      <c r="B12" s="67">
        <f>'Increasing Tax'!A17</f>
        <v>4</v>
      </c>
      <c r="C12" s="92">
        <f>'Increasing Tax'!D17</f>
        <v>0</v>
      </c>
      <c r="D12" s="92">
        <f>'Flat Tax'!D17</f>
        <v>3000</v>
      </c>
      <c r="E12" s="91">
        <f t="shared" si="0"/>
        <v>-3000</v>
      </c>
      <c r="F12" s="91">
        <f>IF(D12=" "," ",+'Increasing Tax'!E17-'Flat Tax'!E17)</f>
        <v>-3000</v>
      </c>
    </row>
    <row r="13" spans="1:255" ht="15.6">
      <c r="B13" s="67">
        <f>'Increasing Tax'!A18</f>
        <v>5</v>
      </c>
      <c r="C13" s="92">
        <f>'Increasing Tax'!D18</f>
        <v>0</v>
      </c>
      <c r="D13" s="92">
        <f>'Flat Tax'!D18</f>
        <v>3000</v>
      </c>
      <c r="E13" s="91">
        <f t="shared" si="0"/>
        <v>-3000</v>
      </c>
      <c r="F13" s="91">
        <f>IF(D13=" "," ",+'Increasing Tax'!E18-'Flat Tax'!E18)</f>
        <v>-3000</v>
      </c>
    </row>
    <row r="14" spans="1:255" ht="15.6">
      <c r="B14" s="67">
        <f>'Increasing Tax'!A19</f>
        <v>6</v>
      </c>
      <c r="C14" s="92">
        <f>'Increasing Tax'!D19</f>
        <v>0</v>
      </c>
      <c r="D14" s="92">
        <f>'Flat Tax'!D19</f>
        <v>3000</v>
      </c>
      <c r="E14" s="91">
        <f t="shared" si="0"/>
        <v>-3000</v>
      </c>
      <c r="F14" s="91">
        <f>IF(D14=" "," ",+'Increasing Tax'!E19-'Flat Tax'!E19)</f>
        <v>-3000</v>
      </c>
    </row>
    <row r="15" spans="1:255" ht="15.6">
      <c r="B15" s="67">
        <f>'Increasing Tax'!A20</f>
        <v>7</v>
      </c>
      <c r="C15" s="92">
        <f>'Increasing Tax'!D20</f>
        <v>0</v>
      </c>
      <c r="D15" s="92">
        <f>'Flat Tax'!D20</f>
        <v>3000</v>
      </c>
      <c r="E15" s="91">
        <f t="shared" si="0"/>
        <v>-3000</v>
      </c>
      <c r="F15" s="91">
        <f>IF(D15=" "," ",+'Increasing Tax'!E20-'Flat Tax'!E20)</f>
        <v>-3000</v>
      </c>
    </row>
    <row r="16" spans="1:255" ht="15.6">
      <c r="B16" s="67">
        <f>'Increasing Tax'!A21</f>
        <v>8</v>
      </c>
      <c r="C16" s="92">
        <f>'Increasing Tax'!D21</f>
        <v>0</v>
      </c>
      <c r="D16" s="92">
        <f>'Flat Tax'!D21</f>
        <v>3000</v>
      </c>
      <c r="E16" s="91">
        <f t="shared" si="0"/>
        <v>-3000</v>
      </c>
      <c r="F16" s="91">
        <f>IF(D16=" "," ",+'Increasing Tax'!E21-'Flat Tax'!E21)</f>
        <v>-3000</v>
      </c>
    </row>
    <row r="17" spans="2:6" ht="15.6">
      <c r="B17" s="67">
        <f>'Increasing Tax'!A22</f>
        <v>9</v>
      </c>
      <c r="C17" s="92">
        <f>'Increasing Tax'!D22</f>
        <v>0</v>
      </c>
      <c r="D17" s="92">
        <f>'Flat Tax'!D22</f>
        <v>3000</v>
      </c>
      <c r="E17" s="91">
        <f t="shared" si="0"/>
        <v>-3000</v>
      </c>
      <c r="F17" s="91">
        <f>IF(D17=" "," ",+'Increasing Tax'!E22-'Flat Tax'!E22)</f>
        <v>-3000</v>
      </c>
    </row>
    <row r="18" spans="2:6" ht="15.6">
      <c r="B18" s="67">
        <f>'Increasing Tax'!A23</f>
        <v>10</v>
      </c>
      <c r="C18" s="92">
        <f>'Increasing Tax'!D23</f>
        <v>0</v>
      </c>
      <c r="D18" s="92">
        <f>'Flat Tax'!D23</f>
        <v>3000</v>
      </c>
      <c r="E18" s="91">
        <f t="shared" si="0"/>
        <v>-3000</v>
      </c>
      <c r="F18" s="91">
        <f>IF(D18=" "," ",+'Increasing Tax'!E23-'Flat Tax'!E23)</f>
        <v>-3000</v>
      </c>
    </row>
    <row r="19" spans="2:6" ht="15.6">
      <c r="B19" s="67">
        <f>'Increasing Tax'!A24</f>
        <v>11</v>
      </c>
      <c r="C19" s="92">
        <f>'Increasing Tax'!D24</f>
        <v>0</v>
      </c>
      <c r="D19" s="92">
        <f>'Flat Tax'!D24</f>
        <v>3000</v>
      </c>
      <c r="E19" s="91">
        <f t="shared" si="0"/>
        <v>-3000</v>
      </c>
      <c r="F19" s="91">
        <f>IF(D19=" "," ",+'Increasing Tax'!E24-'Flat Tax'!E24)</f>
        <v>-3000</v>
      </c>
    </row>
    <row r="20" spans="2:6" ht="15.6">
      <c r="B20" s="67">
        <f>'Increasing Tax'!A25</f>
        <v>12</v>
      </c>
      <c r="C20" s="92">
        <f>'Increasing Tax'!D25</f>
        <v>0</v>
      </c>
      <c r="D20" s="92">
        <f>'Flat Tax'!D25</f>
        <v>3000</v>
      </c>
      <c r="E20" s="91">
        <f t="shared" si="0"/>
        <v>-3000</v>
      </c>
      <c r="F20" s="91">
        <f>IF(D20=" "," ",+'Increasing Tax'!E25-'Flat Tax'!E25)</f>
        <v>-3000</v>
      </c>
    </row>
    <row r="21" spans="2:6" ht="15.6">
      <c r="B21" s="67">
        <f>'Increasing Tax'!A26</f>
        <v>13</v>
      </c>
      <c r="C21" s="92">
        <f>'Increasing Tax'!D26</f>
        <v>0</v>
      </c>
      <c r="D21" s="92">
        <f>'Flat Tax'!D26</f>
        <v>3000</v>
      </c>
      <c r="E21" s="91">
        <f t="shared" si="0"/>
        <v>-3000</v>
      </c>
      <c r="F21" s="91">
        <f>IF(D21=" "," ",+'Increasing Tax'!E26-'Flat Tax'!E26)</f>
        <v>-3000</v>
      </c>
    </row>
    <row r="22" spans="2:6" ht="15.6">
      <c r="B22" s="67">
        <f>'Increasing Tax'!A27</f>
        <v>14</v>
      </c>
      <c r="C22" s="92">
        <f>'Increasing Tax'!D27</f>
        <v>0</v>
      </c>
      <c r="D22" s="92">
        <f>'Flat Tax'!D27</f>
        <v>3000</v>
      </c>
      <c r="E22" s="91">
        <f t="shared" si="0"/>
        <v>-3000</v>
      </c>
      <c r="F22" s="91">
        <f>IF(D22=" "," ",+'Increasing Tax'!E27-'Flat Tax'!E27)</f>
        <v>-3000</v>
      </c>
    </row>
    <row r="23" spans="2:6" ht="15.6">
      <c r="B23" s="67">
        <f>'Increasing Tax'!A28</f>
        <v>15</v>
      </c>
      <c r="C23" s="92">
        <f>'Increasing Tax'!D28</f>
        <v>0</v>
      </c>
      <c r="D23" s="92">
        <f>'Flat Tax'!D28</f>
        <v>3000</v>
      </c>
      <c r="E23" s="91">
        <f t="shared" si="0"/>
        <v>-3000</v>
      </c>
      <c r="F23" s="91">
        <f>IF(D23=" "," ",+'Increasing Tax'!E28-'Flat Tax'!E28)</f>
        <v>-3000</v>
      </c>
    </row>
    <row r="24" spans="2:6" ht="15.6">
      <c r="B24" s="67">
        <f>'Increasing Tax'!A29</f>
        <v>16</v>
      </c>
      <c r="C24" s="92">
        <f>'Increasing Tax'!D29</f>
        <v>0</v>
      </c>
      <c r="D24" s="92">
        <f>'Flat Tax'!D29</f>
        <v>3000</v>
      </c>
      <c r="E24" s="91">
        <f t="shared" si="0"/>
        <v>-3000</v>
      </c>
      <c r="F24" s="91">
        <f>IF(D24=" "," ",+'Increasing Tax'!E29-'Flat Tax'!E29)</f>
        <v>-3000</v>
      </c>
    </row>
    <row r="25" spans="2:6" ht="15.6">
      <c r="B25" s="67">
        <f>'Increasing Tax'!A30</f>
        <v>17</v>
      </c>
      <c r="C25" s="92">
        <f>'Increasing Tax'!D30</f>
        <v>0</v>
      </c>
      <c r="D25" s="92">
        <f>'Flat Tax'!D30</f>
        <v>3000</v>
      </c>
      <c r="E25" s="91">
        <f t="shared" si="0"/>
        <v>-3000</v>
      </c>
      <c r="F25" s="91">
        <f>IF(D25=" "," ",+'Increasing Tax'!E30-'Flat Tax'!E30)</f>
        <v>-3000</v>
      </c>
    </row>
    <row r="26" spans="2:6" ht="15.6">
      <c r="B26" s="67">
        <f>'Increasing Tax'!A31</f>
        <v>18</v>
      </c>
      <c r="C26" s="92">
        <f>'Increasing Tax'!D31</f>
        <v>0</v>
      </c>
      <c r="D26" s="92">
        <f>'Flat Tax'!D31</f>
        <v>3000</v>
      </c>
      <c r="E26" s="91">
        <f t="shared" si="0"/>
        <v>-3000</v>
      </c>
      <c r="F26" s="91">
        <f>IF(D26=" "," ",+'Increasing Tax'!E31-'Flat Tax'!E31)</f>
        <v>-3000</v>
      </c>
    </row>
    <row r="27" spans="2:6" ht="15.6">
      <c r="B27" s="67">
        <f>'Increasing Tax'!A32</f>
        <v>19</v>
      </c>
      <c r="C27" s="92">
        <f>'Increasing Tax'!D32</f>
        <v>0</v>
      </c>
      <c r="D27" s="92">
        <f>'Flat Tax'!D32</f>
        <v>3000</v>
      </c>
      <c r="E27" s="91">
        <f t="shared" si="0"/>
        <v>-3000</v>
      </c>
      <c r="F27" s="91">
        <f>IF(D27=" "," ",+'Increasing Tax'!E32-'Flat Tax'!E32)</f>
        <v>-3000</v>
      </c>
    </row>
    <row r="28" spans="2:6" ht="15.6">
      <c r="B28" s="67">
        <f>'Increasing Tax'!A33</f>
        <v>20</v>
      </c>
      <c r="C28" s="92">
        <f>'Increasing Tax'!D33</f>
        <v>0</v>
      </c>
      <c r="D28" s="92">
        <f>'Flat Tax'!D33</f>
        <v>3000</v>
      </c>
      <c r="E28" s="91">
        <f t="shared" si="0"/>
        <v>-3000</v>
      </c>
      <c r="F28" s="91">
        <f>IF(D28=" "," ",+'Increasing Tax'!E33-'Flat Tax'!E33)</f>
        <v>-3000</v>
      </c>
    </row>
    <row r="29" spans="2:6" ht="15.6">
      <c r="B29" s="67" t="str">
        <f>'Increasing Tax'!A34</f>
        <v>Totals</v>
      </c>
      <c r="C29" s="92">
        <f>'Increasing Tax'!D34</f>
        <v>0</v>
      </c>
      <c r="D29" s="92">
        <f>'Flat Tax'!D34</f>
        <v>60000</v>
      </c>
      <c r="E29" s="91">
        <f t="shared" si="0"/>
        <v>-60000</v>
      </c>
      <c r="F29" s="91">
        <f>IF(D29=" "," ",+'Increasing Tax'!E34-'Flat Tax'!E34)</f>
        <v>-60000</v>
      </c>
    </row>
    <row r="30" spans="2:6" ht="15.6">
      <c r="B30" s="67" t="str">
        <f>'Increasing Tax'!A35</f>
        <v xml:space="preserve"> </v>
      </c>
      <c r="C30" s="92" t="str">
        <f>'Increasing Tax'!D35</f>
        <v xml:space="preserve"> </v>
      </c>
      <c r="D30" s="92" t="str">
        <f>'Flat Tax'!D35</f>
        <v xml:space="preserve"> </v>
      </c>
      <c r="E30" s="91" t="str">
        <f t="shared" si="0"/>
        <v xml:space="preserve"> </v>
      </c>
      <c r="F30" s="91" t="str">
        <f>IF(D30=" "," ",+'Increasing Tax'!E35-'Flat Tax'!E35)</f>
        <v xml:space="preserve"> </v>
      </c>
    </row>
    <row r="31" spans="2:6" ht="15.6">
      <c r="B31" s="67" t="str">
        <f>'Increasing Tax'!A36</f>
        <v xml:space="preserve"> </v>
      </c>
      <c r="C31" s="92" t="str">
        <f>'Increasing Tax'!D36</f>
        <v xml:space="preserve"> </v>
      </c>
      <c r="D31" s="92" t="str">
        <f>'Flat Tax'!D36</f>
        <v xml:space="preserve"> </v>
      </c>
      <c r="E31" s="91" t="str">
        <f t="shared" si="0"/>
        <v xml:space="preserve"> </v>
      </c>
      <c r="F31" s="91" t="str">
        <f>IF(D31=" "," ",+'Increasing Tax'!E36-'Flat Tax'!E36)</f>
        <v xml:space="preserve"> </v>
      </c>
    </row>
    <row r="32" spans="2:6" ht="15.6">
      <c r="B32" s="67" t="str">
        <f>'Increasing Tax'!A37</f>
        <v xml:space="preserve"> </v>
      </c>
      <c r="C32" s="92" t="str">
        <f>'Increasing Tax'!D37</f>
        <v xml:space="preserve"> </v>
      </c>
      <c r="D32" s="92" t="str">
        <f>'Flat Tax'!D37</f>
        <v xml:space="preserve"> </v>
      </c>
      <c r="E32" s="91" t="str">
        <f t="shared" si="0"/>
        <v xml:space="preserve"> </v>
      </c>
      <c r="F32" s="91" t="str">
        <f>IF(D32=" "," ",+'Increasing Tax'!E37-'Flat Tax'!E37)</f>
        <v xml:space="preserve"> </v>
      </c>
    </row>
    <row r="33" spans="2:6" ht="15.6">
      <c r="B33" s="67" t="str">
        <f>'Increasing Tax'!A38</f>
        <v xml:space="preserve"> </v>
      </c>
      <c r="C33" s="92" t="str">
        <f>'Increasing Tax'!D38</f>
        <v xml:space="preserve"> </v>
      </c>
      <c r="D33" s="92" t="str">
        <f>'Flat Tax'!D38</f>
        <v xml:space="preserve"> </v>
      </c>
      <c r="E33" s="91" t="str">
        <f t="shared" si="0"/>
        <v xml:space="preserve"> </v>
      </c>
      <c r="F33" s="91" t="str">
        <f>IF(D33=" "," ",+'Increasing Tax'!E38-'Flat Tax'!E38)</f>
        <v xml:space="preserve"> </v>
      </c>
    </row>
    <row r="34" spans="2:6" ht="15.6">
      <c r="B34" s="67" t="str">
        <f>'Increasing Tax'!A39</f>
        <v xml:space="preserve"> </v>
      </c>
      <c r="C34" s="92" t="str">
        <f>'Increasing Tax'!D39</f>
        <v xml:space="preserve"> </v>
      </c>
      <c r="D34" s="92" t="str">
        <f>'Flat Tax'!D39</f>
        <v xml:space="preserve"> </v>
      </c>
      <c r="E34" s="91" t="str">
        <f t="shared" si="0"/>
        <v xml:space="preserve"> </v>
      </c>
      <c r="F34" s="91" t="str">
        <f>IF(D34=" "," ",+'Increasing Tax'!E39-'Flat Tax'!E39)</f>
        <v xml:space="preserve"> </v>
      </c>
    </row>
    <row r="35" spans="2:6" ht="15.6">
      <c r="B35" s="67" t="str">
        <f>'Increasing Tax'!A40</f>
        <v xml:space="preserve"> </v>
      </c>
      <c r="C35" s="92" t="str">
        <f>'Increasing Tax'!D40</f>
        <v xml:space="preserve"> </v>
      </c>
      <c r="D35" s="92" t="str">
        <f>'Flat Tax'!D40</f>
        <v xml:space="preserve"> </v>
      </c>
      <c r="E35" s="91" t="str">
        <f t="shared" si="0"/>
        <v xml:space="preserve"> </v>
      </c>
      <c r="F35" s="91" t="str">
        <f>IF(D35=" "," ",+'Increasing Tax'!E40-'Flat Tax'!E40)</f>
        <v xml:space="preserve"> </v>
      </c>
    </row>
    <row r="36" spans="2:6" ht="15.6">
      <c r="B36" s="67" t="str">
        <f>'Increasing Tax'!A41</f>
        <v xml:space="preserve"> </v>
      </c>
      <c r="C36" s="92" t="str">
        <f>'Increasing Tax'!D41</f>
        <v xml:space="preserve"> </v>
      </c>
      <c r="D36" s="92" t="str">
        <f>'Flat Tax'!D41</f>
        <v xml:space="preserve"> </v>
      </c>
      <c r="E36" s="91" t="str">
        <f t="shared" si="0"/>
        <v xml:space="preserve"> </v>
      </c>
      <c r="F36" s="91" t="str">
        <f>IF(D36=" "," ",+'Increasing Tax'!E41-'Flat Tax'!E41)</f>
        <v xml:space="preserve"> </v>
      </c>
    </row>
    <row r="37" spans="2:6" ht="15.6">
      <c r="B37" s="67" t="str">
        <f>'Increasing Tax'!A42</f>
        <v xml:space="preserve"> </v>
      </c>
      <c r="C37" s="92" t="str">
        <f>'Increasing Tax'!D42</f>
        <v xml:space="preserve"> </v>
      </c>
      <c r="D37" s="92" t="str">
        <f>'Flat Tax'!D42</f>
        <v xml:space="preserve"> </v>
      </c>
      <c r="E37" s="91" t="str">
        <f t="shared" si="0"/>
        <v xml:space="preserve"> </v>
      </c>
      <c r="F37" s="91" t="str">
        <f>IF(D37=" "," ",+'Increasing Tax'!E42-'Flat Tax'!E42)</f>
        <v xml:space="preserve"> </v>
      </c>
    </row>
    <row r="38" spans="2:6" ht="15.6">
      <c r="B38" s="67" t="str">
        <f>'Increasing Tax'!A43</f>
        <v xml:space="preserve"> </v>
      </c>
      <c r="C38" s="92" t="str">
        <f>'Increasing Tax'!D43</f>
        <v xml:space="preserve"> </v>
      </c>
      <c r="D38" s="92" t="str">
        <f>'Flat Tax'!D43</f>
        <v xml:space="preserve"> </v>
      </c>
      <c r="E38" s="91" t="str">
        <f t="shared" si="0"/>
        <v xml:space="preserve"> </v>
      </c>
      <c r="F38" s="91" t="str">
        <f>IF(D38=" "," ",+'Increasing Tax'!E43-'Flat Tax'!E43)</f>
        <v xml:space="preserve"> </v>
      </c>
    </row>
    <row r="39" spans="2:6" ht="15.6">
      <c r="B39" s="67" t="str">
        <f>'Increasing Tax'!A44</f>
        <v xml:space="preserve"> </v>
      </c>
      <c r="C39" s="92" t="str">
        <f>'Increasing Tax'!D44</f>
        <v xml:space="preserve"> </v>
      </c>
      <c r="D39" s="92" t="str">
        <f>'Flat Tax'!D44</f>
        <v xml:space="preserve"> </v>
      </c>
      <c r="E39" s="91" t="str">
        <f t="shared" si="0"/>
        <v xml:space="preserve"> </v>
      </c>
      <c r="F39" s="91" t="str">
        <f>IF(D39=" "," ",+'Increasing Tax'!E44-'Flat Tax'!E44)</f>
        <v xml:space="preserve"> </v>
      </c>
    </row>
    <row r="40" spans="2:6" ht="15.6">
      <c r="B40" s="67" t="str">
        <f>'Increasing Tax'!A45</f>
        <v xml:space="preserve"> </v>
      </c>
      <c r="C40" s="92" t="str">
        <f>'Increasing Tax'!D45</f>
        <v xml:space="preserve"> </v>
      </c>
      <c r="D40" s="92" t="str">
        <f>'Flat Tax'!D45</f>
        <v xml:space="preserve"> </v>
      </c>
      <c r="E40" s="91" t="str">
        <f t="shared" si="0"/>
        <v xml:space="preserve"> </v>
      </c>
      <c r="F40" s="91" t="str">
        <f>IF(D40=" "," ",+'Increasing Tax'!E45-'Flat Tax'!E45)</f>
        <v xml:space="preserve"> </v>
      </c>
    </row>
    <row r="41" spans="2:6" ht="15.6">
      <c r="B41" s="67" t="str">
        <f>'Increasing Tax'!A46</f>
        <v xml:space="preserve"> </v>
      </c>
      <c r="C41" s="92" t="str">
        <f>'Increasing Tax'!D46</f>
        <v xml:space="preserve"> </v>
      </c>
      <c r="D41" s="92" t="str">
        <f>'Flat Tax'!D46</f>
        <v xml:space="preserve"> </v>
      </c>
      <c r="E41" s="91" t="str">
        <f t="shared" ref="E41:E59" si="1">IF(D41=" "," ",+C41-D41)</f>
        <v xml:space="preserve"> </v>
      </c>
      <c r="F41" s="91" t="str">
        <f>IF(D41=" "," ",+'Increasing Tax'!E46-'Flat Tax'!E46)</f>
        <v xml:space="preserve"> </v>
      </c>
    </row>
    <row r="42" spans="2:6" ht="15.6">
      <c r="B42" s="67" t="str">
        <f>'Increasing Tax'!A47</f>
        <v xml:space="preserve"> </v>
      </c>
      <c r="C42" s="92" t="str">
        <f>'Increasing Tax'!D47</f>
        <v xml:space="preserve"> </v>
      </c>
      <c r="D42" s="92" t="str">
        <f>'Flat Tax'!D47</f>
        <v xml:space="preserve"> </v>
      </c>
      <c r="E42" s="91" t="str">
        <f t="shared" si="1"/>
        <v xml:space="preserve"> </v>
      </c>
      <c r="F42" s="91" t="str">
        <f>IF(D42=" "," ",+'Increasing Tax'!E47-'Flat Tax'!E47)</f>
        <v xml:space="preserve"> </v>
      </c>
    </row>
    <row r="43" spans="2:6" ht="15.6">
      <c r="B43" s="67" t="str">
        <f>'Increasing Tax'!A48</f>
        <v xml:space="preserve"> </v>
      </c>
      <c r="C43" s="92" t="str">
        <f>'Increasing Tax'!D48</f>
        <v xml:space="preserve"> </v>
      </c>
      <c r="D43" s="92" t="str">
        <f>'Flat Tax'!D48</f>
        <v xml:space="preserve"> </v>
      </c>
      <c r="E43" s="91" t="str">
        <f t="shared" si="1"/>
        <v xml:space="preserve"> </v>
      </c>
      <c r="F43" s="91" t="str">
        <f>IF(D43=" "," ",+'Increasing Tax'!E48-'Flat Tax'!E48)</f>
        <v xml:space="preserve"> </v>
      </c>
    </row>
    <row r="44" spans="2:6" ht="15.6">
      <c r="B44" s="67" t="str">
        <f>'Increasing Tax'!A49</f>
        <v xml:space="preserve"> </v>
      </c>
      <c r="C44" s="92" t="str">
        <f>'Increasing Tax'!D49</f>
        <v xml:space="preserve"> </v>
      </c>
      <c r="D44" s="92" t="str">
        <f>'Flat Tax'!D49</f>
        <v xml:space="preserve"> </v>
      </c>
      <c r="E44" s="91" t="str">
        <f t="shared" si="1"/>
        <v xml:space="preserve"> </v>
      </c>
      <c r="F44" s="91" t="str">
        <f>IF(D44=" "," ",+'Increasing Tax'!E49-'Flat Tax'!E49)</f>
        <v xml:space="preserve"> </v>
      </c>
    </row>
    <row r="45" spans="2:6" ht="15.6">
      <c r="B45" s="67" t="str">
        <f>'Increasing Tax'!A50</f>
        <v xml:space="preserve"> </v>
      </c>
      <c r="C45" s="92" t="str">
        <f>'Increasing Tax'!D50</f>
        <v xml:space="preserve"> </v>
      </c>
      <c r="D45" s="92" t="str">
        <f>'Flat Tax'!D50</f>
        <v xml:space="preserve"> </v>
      </c>
      <c r="E45" s="91" t="str">
        <f t="shared" si="1"/>
        <v xml:space="preserve"> </v>
      </c>
      <c r="F45" s="91" t="str">
        <f>IF(D45=" "," ",+'Increasing Tax'!E50-'Flat Tax'!E50)</f>
        <v xml:space="preserve"> </v>
      </c>
    </row>
    <row r="46" spans="2:6" ht="15.6">
      <c r="B46" s="67" t="str">
        <f>'Increasing Tax'!A51</f>
        <v xml:space="preserve"> </v>
      </c>
      <c r="C46" s="92" t="str">
        <f>'Increasing Tax'!D51</f>
        <v xml:space="preserve"> </v>
      </c>
      <c r="D46" s="92" t="str">
        <f>'Flat Tax'!D51</f>
        <v xml:space="preserve"> </v>
      </c>
      <c r="E46" s="91" t="str">
        <f t="shared" si="1"/>
        <v xml:space="preserve"> </v>
      </c>
      <c r="F46" s="91" t="str">
        <f>IF(D46=" "," ",+'Increasing Tax'!E51-'Flat Tax'!E51)</f>
        <v xml:space="preserve"> </v>
      </c>
    </row>
    <row r="47" spans="2:6" ht="15.6">
      <c r="B47" s="67" t="str">
        <f>'Increasing Tax'!A52</f>
        <v xml:space="preserve"> </v>
      </c>
      <c r="C47" s="92" t="str">
        <f>'Increasing Tax'!D52</f>
        <v xml:space="preserve"> </v>
      </c>
      <c r="D47" s="92" t="str">
        <f>'Flat Tax'!D52</f>
        <v xml:space="preserve"> </v>
      </c>
      <c r="E47" s="91" t="str">
        <f t="shared" si="1"/>
        <v xml:space="preserve"> </v>
      </c>
      <c r="F47" s="91" t="str">
        <f>IF(D47=" "," ",+'Increasing Tax'!E52-'Flat Tax'!E52)</f>
        <v xml:space="preserve"> </v>
      </c>
    </row>
    <row r="48" spans="2:6" ht="15.6">
      <c r="B48" s="67" t="str">
        <f>'Increasing Tax'!A53</f>
        <v xml:space="preserve"> </v>
      </c>
      <c r="C48" s="92" t="str">
        <f>'Increasing Tax'!D53</f>
        <v xml:space="preserve"> </v>
      </c>
      <c r="D48" s="92" t="str">
        <f>'Flat Tax'!D53</f>
        <v xml:space="preserve"> </v>
      </c>
      <c r="E48" s="91" t="str">
        <f t="shared" si="1"/>
        <v xml:space="preserve"> </v>
      </c>
      <c r="F48" s="91" t="str">
        <f>IF(D48=" "," ",+'Increasing Tax'!E53-'Flat Tax'!E53)</f>
        <v xml:space="preserve"> </v>
      </c>
    </row>
    <row r="49" spans="2:6" ht="15.6">
      <c r="B49" s="67" t="str">
        <f>'Increasing Tax'!A54</f>
        <v xml:space="preserve"> </v>
      </c>
      <c r="C49" s="92" t="str">
        <f>'Increasing Tax'!D54</f>
        <v xml:space="preserve"> </v>
      </c>
      <c r="D49" s="92" t="str">
        <f>'Flat Tax'!D54</f>
        <v xml:space="preserve"> </v>
      </c>
      <c r="E49" s="91" t="str">
        <f t="shared" si="1"/>
        <v xml:space="preserve"> </v>
      </c>
      <c r="F49" s="91" t="str">
        <f>IF(D49=" "," ",+'Increasing Tax'!E54-'Flat Tax'!E54)</f>
        <v xml:space="preserve"> </v>
      </c>
    </row>
    <row r="50" spans="2:6" ht="15.6">
      <c r="B50" s="67" t="str">
        <f>'Increasing Tax'!A55</f>
        <v xml:space="preserve"> </v>
      </c>
      <c r="C50" s="92" t="str">
        <f>'Increasing Tax'!D55</f>
        <v xml:space="preserve"> </v>
      </c>
      <c r="D50" s="92" t="str">
        <f>'Flat Tax'!D55</f>
        <v xml:space="preserve"> </v>
      </c>
      <c r="E50" s="91" t="str">
        <f t="shared" si="1"/>
        <v xml:space="preserve"> </v>
      </c>
      <c r="F50" s="91" t="str">
        <f>IF(D50=" "," ",+'Increasing Tax'!E55-'Flat Tax'!E55)</f>
        <v xml:space="preserve"> </v>
      </c>
    </row>
    <row r="51" spans="2:6" ht="15.6">
      <c r="B51" s="67" t="str">
        <f>'Increasing Tax'!A56</f>
        <v xml:space="preserve"> </v>
      </c>
      <c r="C51" s="92" t="str">
        <f>'Increasing Tax'!D56</f>
        <v xml:space="preserve"> </v>
      </c>
      <c r="D51" s="92" t="str">
        <f>'Flat Tax'!D56</f>
        <v xml:space="preserve"> </v>
      </c>
      <c r="E51" s="91" t="str">
        <f t="shared" si="1"/>
        <v xml:space="preserve"> </v>
      </c>
      <c r="F51" s="91" t="str">
        <f>IF(D51=" "," ",+'Increasing Tax'!E56-'Flat Tax'!E56)</f>
        <v xml:space="preserve"> </v>
      </c>
    </row>
    <row r="52" spans="2:6" ht="15.6">
      <c r="B52" s="67" t="str">
        <f>'Increasing Tax'!A57</f>
        <v xml:space="preserve"> </v>
      </c>
      <c r="C52" s="92" t="str">
        <f>'Increasing Tax'!D57</f>
        <v xml:space="preserve"> </v>
      </c>
      <c r="D52" s="92" t="str">
        <f>'Flat Tax'!D57</f>
        <v xml:space="preserve"> </v>
      </c>
      <c r="E52" s="91" t="str">
        <f t="shared" si="1"/>
        <v xml:space="preserve"> </v>
      </c>
      <c r="F52" s="91" t="str">
        <f>IF(D52=" "," ",+'Increasing Tax'!E57-'Flat Tax'!E57)</f>
        <v xml:space="preserve"> </v>
      </c>
    </row>
    <row r="53" spans="2:6" ht="15.6">
      <c r="B53" s="67" t="str">
        <f>'Increasing Tax'!A58</f>
        <v xml:space="preserve"> </v>
      </c>
      <c r="C53" s="92" t="str">
        <f>'Increasing Tax'!D58</f>
        <v xml:space="preserve"> </v>
      </c>
      <c r="D53" s="92" t="str">
        <f>'Flat Tax'!D58</f>
        <v xml:space="preserve"> </v>
      </c>
      <c r="E53" s="91" t="str">
        <f t="shared" si="1"/>
        <v xml:space="preserve"> </v>
      </c>
      <c r="F53" s="91" t="str">
        <f>IF(D53=" "," ",+'Increasing Tax'!E58-'Flat Tax'!E58)</f>
        <v xml:space="preserve"> </v>
      </c>
    </row>
    <row r="54" spans="2:6" ht="15.6">
      <c r="B54" s="67" t="str">
        <f>'Increasing Tax'!A59</f>
        <v xml:space="preserve"> </v>
      </c>
      <c r="C54" s="92" t="str">
        <f>'Increasing Tax'!D59</f>
        <v xml:space="preserve"> </v>
      </c>
      <c r="D54" s="92" t="str">
        <f>'Flat Tax'!D59</f>
        <v xml:space="preserve"> </v>
      </c>
      <c r="E54" s="91" t="str">
        <f t="shared" si="1"/>
        <v xml:space="preserve"> </v>
      </c>
      <c r="F54" s="91" t="str">
        <f>IF(D54=" "," ",+'Increasing Tax'!E59-'Flat Tax'!E59)</f>
        <v xml:space="preserve"> </v>
      </c>
    </row>
    <row r="55" spans="2:6" ht="15.6">
      <c r="B55" s="67" t="str">
        <f>'Increasing Tax'!A60</f>
        <v xml:space="preserve"> </v>
      </c>
      <c r="C55" s="92" t="str">
        <f>'Increasing Tax'!D60</f>
        <v xml:space="preserve"> </v>
      </c>
      <c r="D55" s="92" t="str">
        <f>'Flat Tax'!D60</f>
        <v xml:space="preserve"> </v>
      </c>
      <c r="E55" s="91" t="str">
        <f t="shared" si="1"/>
        <v xml:space="preserve"> </v>
      </c>
      <c r="F55" s="91" t="str">
        <f>IF(D55=" "," ",+'Increasing Tax'!E60-'Flat Tax'!E60)</f>
        <v xml:space="preserve"> </v>
      </c>
    </row>
    <row r="56" spans="2:6" ht="15.6">
      <c r="B56" s="67" t="str">
        <f>'Increasing Tax'!A61</f>
        <v xml:space="preserve"> </v>
      </c>
      <c r="C56" s="92" t="str">
        <f>'Increasing Tax'!D61</f>
        <v xml:space="preserve"> </v>
      </c>
      <c r="D56" s="92" t="str">
        <f>'Flat Tax'!D61</f>
        <v xml:space="preserve"> </v>
      </c>
      <c r="E56" s="91" t="str">
        <f t="shared" si="1"/>
        <v xml:space="preserve"> </v>
      </c>
      <c r="F56" s="91" t="str">
        <f>IF(D56=" "," ",+'Increasing Tax'!E61-'Flat Tax'!E61)</f>
        <v xml:space="preserve"> </v>
      </c>
    </row>
    <row r="57" spans="2:6" ht="15.6">
      <c r="B57" s="67" t="str">
        <f>'Increasing Tax'!A62</f>
        <v xml:space="preserve"> </v>
      </c>
      <c r="C57" s="92" t="str">
        <f>'Increasing Tax'!D62</f>
        <v xml:space="preserve"> </v>
      </c>
      <c r="D57" s="92" t="str">
        <f>'Flat Tax'!D62</f>
        <v xml:space="preserve"> </v>
      </c>
      <c r="E57" s="91" t="str">
        <f t="shared" si="1"/>
        <v xml:space="preserve"> </v>
      </c>
      <c r="F57" s="91" t="str">
        <f>IF(D57=" "," ",+'Increasing Tax'!E62-'Flat Tax'!E62)</f>
        <v xml:space="preserve"> </v>
      </c>
    </row>
    <row r="58" spans="2:6" ht="15.6">
      <c r="B58" s="67" t="str">
        <f>'Increasing Tax'!A63</f>
        <v xml:space="preserve"> </v>
      </c>
      <c r="C58" s="92" t="str">
        <f>'Increasing Tax'!D63</f>
        <v xml:space="preserve"> </v>
      </c>
      <c r="D58" s="92" t="str">
        <f>'Flat Tax'!D63</f>
        <v xml:space="preserve"> </v>
      </c>
      <c r="E58" s="91" t="str">
        <f t="shared" si="1"/>
        <v xml:space="preserve"> </v>
      </c>
      <c r="F58" s="91" t="str">
        <f>IF(D58=" "," ",+'Increasing Tax'!E63-'Flat Tax'!E63)</f>
        <v xml:space="preserve"> </v>
      </c>
    </row>
    <row r="59" spans="2:6" ht="15.6">
      <c r="B59" s="67" t="str">
        <f>'Increasing Tax'!A64</f>
        <v xml:space="preserve"> </v>
      </c>
      <c r="C59" s="92" t="str">
        <f>'Increasing Tax'!D64</f>
        <v xml:space="preserve"> </v>
      </c>
      <c r="D59" s="92" t="str">
        <f>'Flat Tax'!D64</f>
        <v xml:space="preserve"> </v>
      </c>
      <c r="E59" s="91" t="str">
        <f t="shared" si="1"/>
        <v xml:space="preserve"> </v>
      </c>
      <c r="F59" s="91" t="str">
        <f>IF(D59=" "," ",+'Increasing Tax'!E64-'Flat Tax'!E64)</f>
        <v xml:space="preserve"> </v>
      </c>
    </row>
    <row r="60" spans="2:6">
      <c r="B60"/>
      <c r="C60" s="56"/>
      <c r="D60" s="56"/>
      <c r="E60" s="56"/>
      <c r="F60" s="56"/>
    </row>
    <row r="61" spans="2:6">
      <c r="C61" s="72"/>
      <c r="D61" s="56"/>
      <c r="E61" s="56"/>
      <c r="F61" s="72"/>
    </row>
    <row r="62" spans="2:6">
      <c r="C62" s="72"/>
      <c r="D62" s="56"/>
      <c r="E62" s="56"/>
      <c r="F62" s="72"/>
    </row>
    <row r="63" spans="2:6">
      <c r="C63" s="72"/>
      <c r="D63" s="56"/>
      <c r="E63" s="56"/>
      <c r="F63" s="72"/>
    </row>
    <row r="64" spans="2:6">
      <c r="C64" s="72"/>
      <c r="D64" s="56"/>
      <c r="E64" s="56"/>
      <c r="F64" s="72"/>
    </row>
    <row r="65" spans="3:6">
      <c r="C65" s="72"/>
      <c r="D65" s="56"/>
      <c r="E65" s="56"/>
      <c r="F65" s="72"/>
    </row>
    <row r="66" spans="3:6">
      <c r="C66" s="72"/>
      <c r="D66" s="56"/>
      <c r="E66" s="56"/>
      <c r="F66" s="72"/>
    </row>
    <row r="67" spans="3:6">
      <c r="C67" s="72"/>
      <c r="D67" s="56"/>
      <c r="E67" s="56"/>
      <c r="F67" s="72"/>
    </row>
    <row r="68" spans="3:6">
      <c r="C68" s="72"/>
      <c r="D68" s="56"/>
      <c r="E68" s="56"/>
      <c r="F68" s="72"/>
    </row>
    <row r="69" spans="3:6">
      <c r="C69" s="72"/>
      <c r="D69" s="56"/>
      <c r="E69" s="56"/>
      <c r="F69" s="72"/>
    </row>
    <row r="70" spans="3:6">
      <c r="C70" s="72"/>
      <c r="D70" s="56"/>
      <c r="E70" s="56"/>
      <c r="F70" s="72"/>
    </row>
    <row r="71" spans="3:6">
      <c r="C71" s="72"/>
      <c r="D71" s="56"/>
      <c r="E71" s="56"/>
      <c r="F71" s="72"/>
    </row>
    <row r="72" spans="3:6">
      <c r="C72" s="72"/>
      <c r="D72" s="56"/>
      <c r="E72" s="56"/>
      <c r="F72" s="72"/>
    </row>
    <row r="73" spans="3:6">
      <c r="C73" s="72"/>
      <c r="D73" s="56"/>
      <c r="E73" s="56"/>
      <c r="F73" s="72"/>
    </row>
    <row r="74" spans="3:6">
      <c r="C74" s="72"/>
      <c r="D74" s="56"/>
      <c r="E74" s="56"/>
      <c r="F74" s="72"/>
    </row>
    <row r="75" spans="3:6">
      <c r="C75" s="72"/>
      <c r="D75" s="56"/>
      <c r="E75" s="56"/>
      <c r="F75" s="72"/>
    </row>
    <row r="76" spans="3:6">
      <c r="C76" s="72"/>
      <c r="D76" s="56"/>
      <c r="E76" s="56"/>
      <c r="F76" s="72"/>
    </row>
    <row r="77" spans="3:6">
      <c r="C77" s="72"/>
      <c r="D77" s="56"/>
      <c r="E77" s="56"/>
      <c r="F77" s="72"/>
    </row>
  </sheetData>
  <phoneticPr fontId="0" type="noConversion"/>
  <printOptions horizontalCentered="1"/>
  <pageMargins left="0.5" right="0.5" top="0.5" bottom="0.5" header="0.5" footer="0.5"/>
  <pageSetup scale="74" orientation="portrait" r:id="rId1"/>
  <headerFooter alignWithMargins="0">
    <oddFooter>&amp;L&amp;8&amp;D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>
    <pageSetUpPr fitToPage="1"/>
  </sheetPr>
  <dimension ref="A1:IU61"/>
  <sheetViews>
    <sheetView defaultGridColor="0" topLeftCell="A7" colorId="23" zoomScale="77" workbookViewId="0">
      <selection activeCell="G9" sqref="G9"/>
    </sheetView>
  </sheetViews>
  <sheetFormatPr defaultColWidth="9.81640625" defaultRowHeight="15"/>
  <cols>
    <col min="1" max="1" width="13.1796875" customWidth="1"/>
    <col min="3" max="4" width="11.81640625" customWidth="1"/>
    <col min="5" max="5" width="10.90625" customWidth="1"/>
  </cols>
  <sheetData>
    <row r="1" spans="1:255" ht="40.200000000000003">
      <c r="A1" s="102"/>
      <c r="B1" s="102"/>
      <c r="C1" s="105" t="s">
        <v>0</v>
      </c>
      <c r="D1" s="102"/>
      <c r="E1" s="102"/>
      <c r="F1" s="102"/>
      <c r="G1" s="102"/>
    </row>
    <row r="2" spans="1:255" ht="40.200000000000003">
      <c r="A2" s="112"/>
      <c r="B2" s="112"/>
      <c r="C2" s="113"/>
      <c r="D2" s="102"/>
      <c r="E2" s="112"/>
      <c r="F2" s="112"/>
      <c r="G2" s="112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29"/>
      <c r="EP2" s="29"/>
      <c r="EQ2" s="29"/>
      <c r="ER2" s="29"/>
      <c r="ES2" s="29"/>
      <c r="ET2" s="29"/>
      <c r="EU2" s="29"/>
      <c r="EV2" s="29"/>
      <c r="EW2" s="29"/>
      <c r="EX2" s="29"/>
      <c r="EY2" s="29"/>
      <c r="EZ2" s="29"/>
      <c r="FA2" s="29"/>
      <c r="FB2" s="29"/>
      <c r="FC2" s="29"/>
      <c r="FD2" s="29"/>
      <c r="FE2" s="29"/>
      <c r="FF2" s="29"/>
      <c r="FG2" s="29"/>
      <c r="FH2" s="29"/>
      <c r="FI2" s="29"/>
      <c r="FJ2" s="29"/>
      <c r="FK2" s="29"/>
      <c r="FL2" s="29"/>
      <c r="FM2" s="29"/>
      <c r="FN2" s="29"/>
      <c r="FO2" s="29"/>
      <c r="FP2" s="29"/>
      <c r="FQ2" s="29"/>
      <c r="FR2" s="29"/>
      <c r="FS2" s="29"/>
      <c r="FT2" s="29"/>
      <c r="FU2" s="29"/>
      <c r="FV2" s="29"/>
      <c r="FW2" s="29"/>
      <c r="FX2" s="29"/>
      <c r="FY2" s="29"/>
      <c r="FZ2" s="29"/>
      <c r="GA2" s="29"/>
      <c r="GB2" s="29"/>
      <c r="GC2" s="29"/>
      <c r="GD2" s="29"/>
      <c r="GE2" s="29"/>
      <c r="GF2" s="29"/>
      <c r="GG2" s="29"/>
      <c r="GH2" s="29"/>
      <c r="GI2" s="29"/>
      <c r="GJ2" s="29"/>
      <c r="GK2" s="29"/>
      <c r="GL2" s="29"/>
      <c r="GM2" s="29"/>
      <c r="GN2" s="29"/>
      <c r="GO2" s="29"/>
      <c r="GP2" s="29"/>
      <c r="GQ2" s="29"/>
      <c r="GR2" s="29"/>
      <c r="GS2" s="29"/>
      <c r="GT2" s="29"/>
      <c r="GU2" s="29"/>
      <c r="GV2" s="29"/>
      <c r="GW2" s="29"/>
      <c r="GX2" s="29"/>
      <c r="GY2" s="29"/>
      <c r="GZ2" s="29"/>
      <c r="HA2" s="29"/>
      <c r="HB2" s="29"/>
      <c r="HC2" s="29"/>
      <c r="HD2" s="29"/>
      <c r="HE2" s="29"/>
      <c r="HF2" s="29"/>
      <c r="HG2" s="29"/>
      <c r="HH2" s="29"/>
      <c r="HI2" s="29"/>
      <c r="HJ2" s="29"/>
      <c r="HK2" s="29"/>
      <c r="HL2" s="29"/>
      <c r="HM2" s="29"/>
      <c r="HN2" s="29"/>
      <c r="HO2" s="29"/>
      <c r="HP2" s="29"/>
      <c r="HQ2" s="29"/>
      <c r="HR2" s="29"/>
      <c r="HS2" s="29"/>
      <c r="HT2" s="29"/>
      <c r="HU2" s="29"/>
      <c r="HV2" s="29"/>
      <c r="HW2" s="29"/>
      <c r="HX2" s="29"/>
      <c r="HY2" s="29"/>
      <c r="HZ2" s="29"/>
      <c r="IA2" s="29"/>
      <c r="IB2" s="29"/>
      <c r="IC2" s="29"/>
      <c r="ID2" s="29"/>
      <c r="IE2" s="29"/>
      <c r="IF2" s="29"/>
      <c r="IG2" s="29"/>
      <c r="IH2" s="29"/>
      <c r="II2" s="29"/>
      <c r="IJ2" s="29"/>
      <c r="IK2" s="29"/>
      <c r="IL2" s="29"/>
      <c r="IM2" s="29"/>
      <c r="IN2" s="29"/>
      <c r="IO2" s="29"/>
      <c r="IP2" s="29"/>
      <c r="IQ2" s="29"/>
      <c r="IR2" s="29"/>
      <c r="IS2" s="29"/>
      <c r="IT2" s="29"/>
      <c r="IU2" s="29"/>
    </row>
    <row r="3" spans="1:255" ht="22.8">
      <c r="A3" s="30"/>
      <c r="B3" s="30"/>
      <c r="C3" s="31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/>
      <c r="CJ3" s="30"/>
      <c r="CK3" s="30"/>
      <c r="CL3" s="30"/>
      <c r="CM3" s="30"/>
      <c r="CN3" s="30"/>
      <c r="CO3" s="30"/>
      <c r="CP3" s="30"/>
      <c r="CQ3" s="30"/>
      <c r="CR3" s="30"/>
      <c r="CS3" s="30"/>
      <c r="CT3" s="30"/>
      <c r="CU3" s="30"/>
      <c r="CV3" s="30"/>
      <c r="CW3" s="30"/>
      <c r="CX3" s="30"/>
      <c r="CY3" s="30"/>
      <c r="CZ3" s="30"/>
      <c r="DA3" s="30"/>
      <c r="DB3" s="30"/>
      <c r="DC3" s="30"/>
      <c r="DD3" s="30"/>
      <c r="DE3" s="30"/>
      <c r="DF3" s="30"/>
      <c r="DG3" s="30"/>
      <c r="DH3" s="30"/>
      <c r="DI3" s="30"/>
      <c r="DJ3" s="30"/>
      <c r="DK3" s="30"/>
      <c r="DL3" s="30"/>
      <c r="DM3" s="30"/>
      <c r="DN3" s="30"/>
      <c r="DO3" s="30"/>
      <c r="DP3" s="30"/>
      <c r="DQ3" s="30"/>
      <c r="DR3" s="30"/>
      <c r="DS3" s="30"/>
      <c r="DT3" s="30"/>
      <c r="DU3" s="30"/>
      <c r="DV3" s="30"/>
      <c r="DW3" s="30"/>
      <c r="DX3" s="30"/>
      <c r="DY3" s="30"/>
      <c r="DZ3" s="30"/>
      <c r="EA3" s="30"/>
      <c r="EB3" s="30"/>
      <c r="EC3" s="30"/>
      <c r="ED3" s="30"/>
      <c r="EE3" s="30"/>
      <c r="EF3" s="30"/>
      <c r="EG3" s="30"/>
      <c r="EH3" s="30"/>
      <c r="EI3" s="30"/>
      <c r="EJ3" s="30"/>
      <c r="EK3" s="30"/>
      <c r="EL3" s="30"/>
      <c r="EM3" s="30"/>
      <c r="EN3" s="30"/>
      <c r="EO3" s="30"/>
      <c r="EP3" s="30"/>
      <c r="EQ3" s="30"/>
      <c r="ER3" s="30"/>
      <c r="ES3" s="30"/>
      <c r="ET3" s="30"/>
      <c r="EU3" s="30"/>
      <c r="EV3" s="30"/>
      <c r="EW3" s="30"/>
      <c r="EX3" s="30"/>
      <c r="EY3" s="30"/>
      <c r="EZ3" s="30"/>
      <c r="FA3" s="30"/>
      <c r="FB3" s="30"/>
      <c r="FC3" s="30"/>
      <c r="FD3" s="30"/>
      <c r="FE3" s="30"/>
      <c r="FF3" s="30"/>
      <c r="FG3" s="30"/>
      <c r="FH3" s="30"/>
      <c r="FI3" s="30"/>
      <c r="FJ3" s="30"/>
      <c r="FK3" s="30"/>
      <c r="FL3" s="30"/>
      <c r="FM3" s="30"/>
      <c r="FN3" s="30"/>
      <c r="FO3" s="30"/>
      <c r="FP3" s="30"/>
      <c r="FQ3" s="30"/>
      <c r="FR3" s="30"/>
      <c r="FS3" s="30"/>
      <c r="FT3" s="30"/>
      <c r="FU3" s="30"/>
      <c r="FV3" s="30"/>
      <c r="FW3" s="30"/>
      <c r="FX3" s="30"/>
      <c r="FY3" s="30"/>
      <c r="FZ3" s="30"/>
      <c r="GA3" s="30"/>
      <c r="GB3" s="30"/>
      <c r="GC3" s="30"/>
      <c r="GD3" s="30"/>
      <c r="GE3" s="30"/>
      <c r="GF3" s="30"/>
      <c r="GG3" s="30"/>
      <c r="GH3" s="30"/>
      <c r="GI3" s="30"/>
      <c r="GJ3" s="30"/>
      <c r="GK3" s="30"/>
      <c r="GL3" s="30"/>
      <c r="GM3" s="30"/>
      <c r="GN3" s="30"/>
      <c r="GO3" s="30"/>
      <c r="GP3" s="30"/>
      <c r="GQ3" s="30"/>
      <c r="GR3" s="30"/>
      <c r="GS3" s="30"/>
      <c r="GT3" s="30"/>
      <c r="GU3" s="30"/>
      <c r="GV3" s="30"/>
      <c r="GW3" s="30"/>
      <c r="GX3" s="30"/>
      <c r="GY3" s="30"/>
      <c r="GZ3" s="30"/>
      <c r="HA3" s="30"/>
      <c r="HB3" s="30"/>
      <c r="HC3" s="30"/>
      <c r="HD3" s="30"/>
      <c r="HE3" s="30"/>
      <c r="HF3" s="30"/>
      <c r="HG3" s="30"/>
      <c r="HH3" s="30"/>
      <c r="HI3" s="30"/>
      <c r="HJ3" s="30"/>
      <c r="HK3" s="30"/>
      <c r="HL3" s="30"/>
      <c r="HM3" s="30"/>
      <c r="HN3" s="30"/>
      <c r="HO3" s="30"/>
      <c r="HP3" s="30"/>
      <c r="HQ3" s="30"/>
      <c r="HR3" s="30"/>
      <c r="HS3" s="30"/>
      <c r="HT3" s="30"/>
      <c r="HU3" s="30"/>
      <c r="HV3" s="30"/>
      <c r="HW3" s="30"/>
      <c r="HX3" s="30"/>
      <c r="HY3" s="30"/>
      <c r="HZ3" s="30"/>
      <c r="IA3" s="30"/>
      <c r="IB3" s="30"/>
      <c r="IC3" s="30"/>
      <c r="ID3" s="30"/>
      <c r="IE3" s="30"/>
      <c r="IF3" s="30"/>
      <c r="IG3" s="30"/>
      <c r="IH3" s="30"/>
      <c r="II3" s="30"/>
      <c r="IJ3" s="30"/>
      <c r="IK3" s="30"/>
      <c r="IL3" s="30"/>
      <c r="IM3" s="30"/>
      <c r="IN3" s="30"/>
      <c r="IO3" s="30"/>
      <c r="IP3" s="30"/>
      <c r="IQ3" s="30"/>
      <c r="IR3" s="30"/>
      <c r="IS3" s="30"/>
      <c r="IT3" s="30"/>
      <c r="IU3" s="30"/>
    </row>
    <row r="4" spans="1:255" ht="15.6">
      <c r="B4" s="32"/>
      <c r="C4" s="33" t="s">
        <v>22</v>
      </c>
      <c r="D4" s="32"/>
      <c r="E4" t="s">
        <v>77</v>
      </c>
    </row>
    <row r="5" spans="1:255">
      <c r="B5" s="34"/>
      <c r="C5" s="109">
        <v>7</v>
      </c>
      <c r="E5" s="96">
        <v>1160000</v>
      </c>
    </row>
    <row r="6" spans="1:255">
      <c r="B6" s="34"/>
      <c r="C6" s="34"/>
      <c r="D6" s="34"/>
    </row>
    <row r="7" spans="1:255" ht="15.6">
      <c r="B7" s="34"/>
      <c r="C7" s="33" t="s">
        <v>23</v>
      </c>
      <c r="D7" s="34"/>
    </row>
    <row r="8" spans="1:255">
      <c r="B8" s="34"/>
      <c r="C8" s="111">
        <v>25</v>
      </c>
      <c r="D8" s="34"/>
    </row>
    <row r="9" spans="1:255">
      <c r="B9" s="34"/>
      <c r="D9" s="34"/>
    </row>
    <row r="10" spans="1:255" ht="17.399999999999999">
      <c r="A10" s="35"/>
      <c r="B10" s="36" t="s">
        <v>20</v>
      </c>
      <c r="C10" s="36" t="s">
        <v>24</v>
      </c>
      <c r="D10" s="36" t="s">
        <v>25</v>
      </c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5"/>
      <c r="GT10" s="35"/>
      <c r="GU10" s="35"/>
      <c r="GV10" s="35"/>
      <c r="GW10" s="35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5"/>
      <c r="HY10" s="35"/>
      <c r="HZ10" s="35"/>
      <c r="IA10" s="35"/>
      <c r="IB10" s="35"/>
      <c r="IC10" s="35"/>
      <c r="ID10" s="35"/>
      <c r="IE10" s="35"/>
      <c r="IF10" s="35"/>
      <c r="IG10" s="35"/>
      <c r="IH10" s="35"/>
      <c r="II10" s="35"/>
      <c r="IJ10" s="35"/>
      <c r="IK10" s="35"/>
      <c r="IL10" s="35"/>
      <c r="IM10" s="35"/>
      <c r="IN10" s="35"/>
      <c r="IO10" s="35"/>
      <c r="IP10" s="35"/>
      <c r="IQ10" s="35"/>
      <c r="IR10" s="35"/>
      <c r="IS10" s="35"/>
      <c r="IT10" s="35"/>
      <c r="IU10" s="35"/>
    </row>
    <row r="11" spans="1:255" ht="15.6">
      <c r="B11" s="37">
        <f>IF($C$8=0," ",1)</f>
        <v>1</v>
      </c>
      <c r="C11" s="110">
        <v>2138</v>
      </c>
      <c r="D11" s="92">
        <f>IF(B11=" "," ",(IF(B11="TOTALS",SUM($D$11),FV($C$5/100,$C$8,0,-C11))))</f>
        <v>11603.850984582741</v>
      </c>
    </row>
    <row r="12" spans="1:255" ht="15.6">
      <c r="B12" s="37">
        <f t="shared" ref="B12:B43" si="0">IF(B11=" "," ",IF(B11="Totals"," ",IF(B11=$C$8,"Totals",IF(B11&lt;$C$8,B11+1," "))))</f>
        <v>2</v>
      </c>
      <c r="C12" s="110">
        <v>2370</v>
      </c>
      <c r="D12" s="92">
        <f>IF(B12=" "," ",(IF(B12="TOTALS",SUM($D$11:D11),FV($C$5/100,$C$8-B11,0,-C12))))</f>
        <v>12021.509679524534</v>
      </c>
    </row>
    <row r="13" spans="1:255" ht="15.6">
      <c r="B13" s="37">
        <f t="shared" si="0"/>
        <v>3</v>
      </c>
      <c r="C13" s="110">
        <v>2672</v>
      </c>
      <c r="D13" s="92">
        <f>IF(B13=" "," ",(IF(B13="TOTALS",SUM($D$11:D12),FV($C$5/100,$C$8-B12,0,-C13))))</f>
        <v>12666.695793875766</v>
      </c>
    </row>
    <row r="14" spans="1:255" ht="15.6">
      <c r="B14" s="37">
        <f t="shared" si="0"/>
        <v>4</v>
      </c>
      <c r="C14" s="110">
        <v>2973</v>
      </c>
      <c r="D14" s="92">
        <f>IF(B14=" "," ",(IF(B14="TOTALS",SUM($D$11:D13),FV($C$5/100,$C$8-B13,0,-C14))))</f>
        <v>13171.58437629157</v>
      </c>
    </row>
    <row r="15" spans="1:255" ht="15.6">
      <c r="B15" s="37">
        <f t="shared" si="0"/>
        <v>5</v>
      </c>
      <c r="C15" s="110">
        <v>3321</v>
      </c>
      <c r="D15" s="92">
        <f>IF(B15=" "," ",(IF(B15="TOTALS",SUM($D$11:D14),FV($C$5/100,$C$8-B14,0,-C15))))</f>
        <v>13750.807646910765</v>
      </c>
    </row>
    <row r="16" spans="1:255" ht="15.6">
      <c r="B16" s="37">
        <f t="shared" si="0"/>
        <v>6</v>
      </c>
      <c r="C16" s="110">
        <v>3716</v>
      </c>
      <c r="D16" s="92">
        <f>IF(B16=" "," ",(IF(B16="TOTALS",SUM($D$11:D15),FV($C$5/100,$C$8-B15,0,-C16))))</f>
        <v>14379.747462598643</v>
      </c>
    </row>
    <row r="17" spans="2:4" ht="15.6">
      <c r="B17" s="37">
        <f t="shared" si="0"/>
        <v>7</v>
      </c>
      <c r="C17" s="110">
        <v>4191</v>
      </c>
      <c r="D17" s="92">
        <f>IF(B17=" "," ",(IF(B17="TOTALS",SUM($D$11:D16),FV($C$5/100,$C$8-B16,0,-C17))))</f>
        <v>15156.866899326709</v>
      </c>
    </row>
    <row r="18" spans="2:4" ht="15.6">
      <c r="B18" s="37">
        <f t="shared" si="0"/>
        <v>8</v>
      </c>
      <c r="C18" s="110">
        <v>4678</v>
      </c>
      <c r="D18" s="92">
        <f>IF(B18=" "," ",(IF(B18="TOTALS",SUM($D$11:D17),FV($C$5/100,$C$8-B17,0,-C18))))</f>
        <v>15811.323185876799</v>
      </c>
    </row>
    <row r="19" spans="2:4" ht="15.6">
      <c r="B19" s="37">
        <f t="shared" si="0"/>
        <v>9</v>
      </c>
      <c r="C19" s="110">
        <v>5235</v>
      </c>
      <c r="D19" s="92">
        <f>IF(B19=" "," ",(IF(B19="TOTALS",SUM($D$11:D18),FV($C$5/100,$C$8-B18,0,-C19))))</f>
        <v>16536.397629401701</v>
      </c>
    </row>
    <row r="20" spans="2:4" ht="15.6">
      <c r="B20" s="37">
        <f t="shared" si="0"/>
        <v>10</v>
      </c>
      <c r="C20" s="110">
        <v>5931</v>
      </c>
      <c r="D20" s="92">
        <f>IF(B20=" "," ",(IF(B20="TOTALS",SUM($D$11:D19),FV($C$5/100,$C$8-B19,0,-C20))))</f>
        <v>17509.283192741434</v>
      </c>
    </row>
    <row r="21" spans="2:4" ht="15.6">
      <c r="B21" s="37">
        <f t="shared" si="0"/>
        <v>11</v>
      </c>
      <c r="C21" s="110">
        <v>6627</v>
      </c>
      <c r="D21" s="92">
        <f>IF(B21=" "," ",(IF(B21="TOTALS",SUM($D$11:D20),FV($C$5/100,$C$8-B20,0,-C21))))</f>
        <v>18284.102020320523</v>
      </c>
    </row>
    <row r="22" spans="2:4" ht="15.6">
      <c r="B22" s="37">
        <f t="shared" si="0"/>
        <v>12</v>
      </c>
      <c r="C22" s="110">
        <v>7416</v>
      </c>
      <c r="D22" s="92">
        <f>IF(B22=" "," ",(IF(B22="TOTALS",SUM($D$11:D21),FV($C$5/100,$C$8-B21,0,-C22))))</f>
        <v>19122.409257892446</v>
      </c>
    </row>
    <row r="23" spans="2:4" ht="15.6">
      <c r="B23" s="37">
        <f t="shared" si="0"/>
        <v>13</v>
      </c>
      <c r="C23" s="110">
        <v>8379</v>
      </c>
      <c r="D23" s="92">
        <f>IF(B23=" "," ",(IF(B23="TOTALS",SUM($D$11:D22),FV($C$5/100,$C$8-B22,0,-C23))))</f>
        <v>20192.091256575932</v>
      </c>
    </row>
    <row r="24" spans="2:4" ht="15.6">
      <c r="B24" s="37">
        <f t="shared" si="0"/>
        <v>14</v>
      </c>
      <c r="C24" s="110">
        <v>9492</v>
      </c>
      <c r="D24" s="92">
        <f>IF(B24=" "," ",(IF(B24="TOTALS",SUM($D$11:D23),FV($C$5/100,$C$8-B23,0,-C24))))</f>
        <v>21377.802562416138</v>
      </c>
    </row>
    <row r="25" spans="2:4" ht="15.6">
      <c r="B25" s="37">
        <f t="shared" si="0"/>
        <v>15</v>
      </c>
      <c r="C25" s="110">
        <v>10478</v>
      </c>
      <c r="D25" s="92">
        <f>IF(B25=" "," ",(IF(B25="TOTALS",SUM($D$11:D24),FV($C$5/100,$C$8-B24,0,-C25))))</f>
        <v>22054.638756197677</v>
      </c>
    </row>
    <row r="26" spans="2:4" ht="15.6">
      <c r="B26" s="37">
        <f t="shared" si="0"/>
        <v>16</v>
      </c>
      <c r="C26" s="110">
        <v>11476</v>
      </c>
      <c r="D26" s="92">
        <f>IF(B26=" "," ",(IF(B26="TOTALS",SUM($D$11:D25),FV($C$5/100,$C$8-B25,0,-C26))))</f>
        <v>22575.028976255053</v>
      </c>
    </row>
    <row r="27" spans="2:4" ht="15.6">
      <c r="B27" s="37">
        <f t="shared" si="0"/>
        <v>17</v>
      </c>
      <c r="C27" s="110">
        <v>12648</v>
      </c>
      <c r="D27" s="92">
        <f>IF(B27=" "," ",(IF(B27="TOTALS",SUM($D$11:D26),FV($C$5/100,$C$8-B26,0,-C27))))</f>
        <v>23252.832118690119</v>
      </c>
    </row>
    <row r="28" spans="2:4" ht="15.6">
      <c r="B28" s="37">
        <f t="shared" si="0"/>
        <v>18</v>
      </c>
      <c r="C28" s="110">
        <v>11778</v>
      </c>
      <c r="D28" s="92">
        <f>IF(B28=" "," ",(IF(B28="TOTALS",SUM($D$11:D27),FV($C$5/100,$C$8-B27,0,-C28))))</f>
        <v>20236.796826060356</v>
      </c>
    </row>
    <row r="29" spans="2:4" ht="15.6">
      <c r="B29" s="37">
        <f t="shared" si="0"/>
        <v>19</v>
      </c>
      <c r="C29" s="110">
        <v>12833</v>
      </c>
      <c r="D29" s="92">
        <f>IF(B29=" "," ",(IF(B29="TOTALS",SUM($D$11:D28),FV($C$5/100,$C$8-B28,0,-C29))))</f>
        <v>20606.993687647693</v>
      </c>
    </row>
    <row r="30" spans="2:4" ht="15.6">
      <c r="B30" s="37">
        <f t="shared" si="0"/>
        <v>20</v>
      </c>
      <c r="C30" s="110">
        <v>13843</v>
      </c>
      <c r="D30" s="92">
        <f>IF(B30=" "," ",(IF(B30="TOTALS",SUM($D$11:D29),FV($C$5/100,$C$8-B29,0,-C30))))</f>
        <v>20774.610260645706</v>
      </c>
    </row>
    <row r="31" spans="2:4" ht="15.6">
      <c r="B31" s="37">
        <f t="shared" si="0"/>
        <v>21</v>
      </c>
      <c r="C31" s="110">
        <v>14956</v>
      </c>
      <c r="D31" s="92">
        <f>IF(B31=" "," ",(IF(B31="TOTALS",SUM($D$11:D30),FV($C$5/100,$C$8-B30,0,-C31))))</f>
        <v>20976.563684349203</v>
      </c>
    </row>
    <row r="32" spans="2:4" ht="15.6">
      <c r="B32" s="37">
        <f t="shared" si="0"/>
        <v>22</v>
      </c>
      <c r="C32" s="110">
        <v>16905</v>
      </c>
      <c r="D32" s="92">
        <f>IF(B32=" "," ",(IF(B32="TOTALS",SUM($D$11:D31),FV($C$5/100,$C$8-B31,0,-C32))))</f>
        <v>22159.006549050002</v>
      </c>
    </row>
    <row r="33" spans="1:255" ht="15.6">
      <c r="B33" s="37">
        <f t="shared" si="0"/>
        <v>23</v>
      </c>
      <c r="C33" s="110">
        <v>15733</v>
      </c>
      <c r="D33" s="92">
        <f>IF(B33=" "," ",(IF(B33="TOTALS",SUM($D$11:D32),FV($C$5/100,$C$8-B32,0,-C33))))</f>
        <v>19273.601519</v>
      </c>
    </row>
    <row r="34" spans="1:255" ht="15.6">
      <c r="B34" s="37">
        <f t="shared" si="0"/>
        <v>24</v>
      </c>
      <c r="C34" s="110">
        <v>17415</v>
      </c>
      <c r="D34" s="92">
        <f>IF(B34=" "," ",(IF(B34="TOTALS",SUM($D$11:D33),FV($C$5/100,$C$8-B33,0,-C34))))</f>
        <v>19938.433499999999</v>
      </c>
    </row>
    <row r="35" spans="1:255" ht="15.6">
      <c r="B35" s="37">
        <f t="shared" si="0"/>
        <v>25</v>
      </c>
      <c r="C35" s="110">
        <v>19283</v>
      </c>
      <c r="D35" s="92">
        <f>IF(B35=" "," ",(IF(B35="TOTALS",SUM($D$11:D34),FV($C$5/100,$C$8-B34,0,-C35))))</f>
        <v>20632.810000000001</v>
      </c>
    </row>
    <row r="36" spans="1:255" ht="15.6">
      <c r="B36" s="37" t="str">
        <f t="shared" si="0"/>
        <v>Totals</v>
      </c>
      <c r="C36" s="110">
        <f>IF(B36="totals",SUM($C$10:$C35)," ")</f>
        <v>226487</v>
      </c>
      <c r="D36" s="92">
        <f>IF(B36=" "," ",(IF(B36="TOTALS",SUM($D$11:D35),FV($C$5/100,$C$8-B35,0,-C36))))</f>
        <v>454065.78782623145</v>
      </c>
    </row>
    <row r="37" spans="1:255" ht="15.6">
      <c r="B37" s="37" t="str">
        <f t="shared" si="0"/>
        <v xml:space="preserve"> </v>
      </c>
      <c r="C37" s="110" t="str">
        <f>IF(B37="totals",SUM($C$10:$C36)," ")</f>
        <v xml:space="preserve"> </v>
      </c>
      <c r="D37" s="92" t="str">
        <f>IF(B37=" "," ",(IF(B37="TOTALS",SUM($D$11:D36),FV($C$5/100,$C$8-B36,0,-C37))))</f>
        <v xml:space="preserve"> </v>
      </c>
    </row>
    <row r="38" spans="1:255" ht="15.6">
      <c r="B38" s="37" t="str">
        <f t="shared" si="0"/>
        <v xml:space="preserve"> </v>
      </c>
      <c r="C38" s="110" t="str">
        <f>IF(B38="totals",SUM($C$10:$C37)," ")</f>
        <v xml:space="preserve"> </v>
      </c>
      <c r="D38" s="92" t="str">
        <f>IF(B38=" "," ",(IF(B38="TOTALS",SUM($D$11:D37),FV($C$5/100,$C$8-B37,0,-C38))))</f>
        <v xml:space="preserve"> </v>
      </c>
    </row>
    <row r="39" spans="1:255" ht="15.6">
      <c r="B39" s="37" t="str">
        <f t="shared" si="0"/>
        <v xml:space="preserve"> </v>
      </c>
      <c r="C39" s="110" t="str">
        <f>IF(B39="totals",SUM($C$10:$C38)," ")</f>
        <v xml:space="preserve"> </v>
      </c>
      <c r="D39" s="92" t="str">
        <f>IF(B39=" "," ",(IF(B39="TOTALS",SUM($D$11:D38),FV($C$5/100,$C$8-B38,0,-C39))))</f>
        <v xml:space="preserve"> </v>
      </c>
    </row>
    <row r="40" spans="1:255" ht="15.6">
      <c r="B40" s="37" t="str">
        <f t="shared" si="0"/>
        <v xml:space="preserve"> </v>
      </c>
      <c r="C40" s="110" t="str">
        <f>IF(B40="totals",SUM($C$10:$C39)," ")</f>
        <v xml:space="preserve"> </v>
      </c>
      <c r="D40" s="92" t="str">
        <f>IF(B40=" "," ",(IF(B40="TOTALS",SUM($D$11:D39),FV($C$5/100,$C$8-B39,0,-C40))))</f>
        <v xml:space="preserve"> </v>
      </c>
    </row>
    <row r="41" spans="1:255" ht="15.6">
      <c r="A41" s="38"/>
      <c r="B41" s="37" t="str">
        <f t="shared" si="0"/>
        <v xml:space="preserve"> </v>
      </c>
      <c r="C41" s="110" t="str">
        <f>IF(B41="totals",SUM($C$10:$C40)," ")</f>
        <v xml:space="preserve"> </v>
      </c>
      <c r="D41" s="92" t="str">
        <f>IF(B41=" "," ",(IF(B41="TOTALS",SUM($D$11:D40),FV($C$5/100,$C$8-B40,0,-C41))))</f>
        <v xml:space="preserve"> </v>
      </c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38"/>
      <c r="BO41" s="38"/>
      <c r="BP41" s="38"/>
      <c r="BQ41" s="38"/>
      <c r="BR41" s="38"/>
      <c r="BS41" s="38"/>
      <c r="BT41" s="38"/>
      <c r="BU41" s="38"/>
      <c r="BV41" s="38"/>
      <c r="BW41" s="38"/>
      <c r="BX41" s="38"/>
      <c r="BY41" s="38"/>
      <c r="BZ41" s="38"/>
      <c r="CA41" s="38"/>
      <c r="CB41" s="38"/>
      <c r="CC41" s="38"/>
      <c r="CD41" s="38"/>
      <c r="CE41" s="38"/>
      <c r="CF41" s="38"/>
      <c r="CG41" s="38"/>
      <c r="CH41" s="38"/>
      <c r="CI41" s="38"/>
      <c r="CJ41" s="38"/>
      <c r="CK41" s="38"/>
      <c r="CL41" s="38"/>
      <c r="CM41" s="38"/>
      <c r="CN41" s="38"/>
      <c r="CO41" s="38"/>
      <c r="CP41" s="38"/>
      <c r="CQ41" s="38"/>
      <c r="CR41" s="38"/>
      <c r="CS41" s="38"/>
      <c r="CT41" s="38"/>
      <c r="CU41" s="38"/>
      <c r="CV41" s="38"/>
      <c r="CW41" s="38"/>
      <c r="CX41" s="38"/>
      <c r="CY41" s="38"/>
      <c r="CZ41" s="38"/>
      <c r="DA41" s="38"/>
      <c r="DB41" s="38"/>
      <c r="DC41" s="38"/>
      <c r="DD41" s="38"/>
      <c r="DE41" s="38"/>
      <c r="DF41" s="38"/>
      <c r="DG41" s="38"/>
      <c r="DH41" s="38"/>
      <c r="DI41" s="38"/>
      <c r="DJ41" s="38"/>
      <c r="DK41" s="38"/>
      <c r="DL41" s="38"/>
      <c r="DM41" s="38"/>
      <c r="DN41" s="38"/>
      <c r="DO41" s="38"/>
      <c r="DP41" s="38"/>
      <c r="DQ41" s="38"/>
      <c r="DR41" s="38"/>
      <c r="DS41" s="38"/>
      <c r="DT41" s="38"/>
      <c r="DU41" s="38"/>
      <c r="DV41" s="38"/>
      <c r="DW41" s="38"/>
      <c r="DX41" s="38"/>
      <c r="DY41" s="38"/>
      <c r="DZ41" s="38"/>
      <c r="EA41" s="38"/>
      <c r="EB41" s="38"/>
      <c r="EC41" s="38"/>
      <c r="ED41" s="38"/>
      <c r="EE41" s="38"/>
      <c r="EF41" s="38"/>
      <c r="EG41" s="38"/>
      <c r="EH41" s="38"/>
      <c r="EI41" s="38"/>
      <c r="EJ41" s="38"/>
      <c r="EK41" s="38"/>
      <c r="EL41" s="38"/>
      <c r="EM41" s="38"/>
      <c r="EN41" s="38"/>
      <c r="EO41" s="38"/>
      <c r="EP41" s="38"/>
      <c r="EQ41" s="38"/>
      <c r="ER41" s="38"/>
      <c r="ES41" s="38"/>
      <c r="ET41" s="38"/>
      <c r="EU41" s="38"/>
      <c r="EV41" s="38"/>
      <c r="EW41" s="38"/>
      <c r="EX41" s="38"/>
      <c r="EY41" s="38"/>
      <c r="EZ41" s="38"/>
      <c r="FA41" s="38"/>
      <c r="FB41" s="38"/>
      <c r="FC41" s="38"/>
      <c r="FD41" s="38"/>
      <c r="FE41" s="38"/>
      <c r="FF41" s="38"/>
      <c r="FG41" s="38"/>
      <c r="FH41" s="38"/>
      <c r="FI41" s="38"/>
      <c r="FJ41" s="38"/>
      <c r="FK41" s="38"/>
      <c r="FL41" s="38"/>
      <c r="FM41" s="38"/>
      <c r="FN41" s="38"/>
      <c r="FO41" s="38"/>
      <c r="FP41" s="38"/>
      <c r="FQ41" s="38"/>
      <c r="FR41" s="38"/>
      <c r="FS41" s="38"/>
      <c r="FT41" s="38"/>
      <c r="FU41" s="38"/>
      <c r="FV41" s="38"/>
      <c r="FW41" s="38"/>
      <c r="FX41" s="38"/>
      <c r="FY41" s="38"/>
      <c r="FZ41" s="38"/>
      <c r="GA41" s="38"/>
      <c r="GB41" s="38"/>
      <c r="GC41" s="38"/>
      <c r="GD41" s="38"/>
      <c r="GE41" s="38"/>
      <c r="GF41" s="38"/>
      <c r="GG41" s="38"/>
      <c r="GH41" s="38"/>
      <c r="GI41" s="38"/>
      <c r="GJ41" s="38"/>
      <c r="GK41" s="38"/>
      <c r="GL41" s="38"/>
      <c r="GM41" s="38"/>
      <c r="GN41" s="38"/>
      <c r="GO41" s="38"/>
      <c r="GP41" s="38"/>
      <c r="GQ41" s="38"/>
      <c r="GR41" s="38"/>
      <c r="GS41" s="38"/>
      <c r="GT41" s="38"/>
      <c r="GU41" s="38"/>
      <c r="GV41" s="38"/>
      <c r="GW41" s="38"/>
      <c r="GX41" s="38"/>
      <c r="GY41" s="38"/>
      <c r="GZ41" s="38"/>
      <c r="HA41" s="38"/>
      <c r="HB41" s="38"/>
      <c r="HC41" s="38"/>
      <c r="HD41" s="38"/>
      <c r="HE41" s="38"/>
      <c r="HF41" s="38"/>
      <c r="HG41" s="38"/>
      <c r="HH41" s="38"/>
      <c r="HI41" s="38"/>
      <c r="HJ41" s="38"/>
      <c r="HK41" s="38"/>
      <c r="HL41" s="38"/>
      <c r="HM41" s="38"/>
      <c r="HN41" s="38"/>
      <c r="HO41" s="38"/>
      <c r="HP41" s="38"/>
      <c r="HQ41" s="38"/>
      <c r="HR41" s="38"/>
      <c r="HS41" s="38"/>
      <c r="HT41" s="38"/>
      <c r="HU41" s="38"/>
      <c r="HV41" s="38"/>
      <c r="HW41" s="38"/>
      <c r="HX41" s="38"/>
      <c r="HY41" s="38"/>
      <c r="HZ41" s="38"/>
      <c r="IA41" s="38"/>
      <c r="IB41" s="38"/>
      <c r="IC41" s="38"/>
      <c r="ID41" s="38"/>
      <c r="IE41" s="38"/>
      <c r="IF41" s="38"/>
      <c r="IG41" s="38"/>
      <c r="IH41" s="38"/>
      <c r="II41" s="38"/>
      <c r="IJ41" s="38"/>
      <c r="IK41" s="38"/>
      <c r="IL41" s="38"/>
      <c r="IM41" s="38"/>
      <c r="IN41" s="38"/>
      <c r="IO41" s="38"/>
      <c r="IP41" s="38"/>
      <c r="IQ41" s="38"/>
      <c r="IR41" s="38"/>
      <c r="IS41" s="38"/>
      <c r="IT41" s="38"/>
      <c r="IU41" s="38"/>
    </row>
    <row r="42" spans="1:255" ht="15.6">
      <c r="B42" s="37" t="str">
        <f t="shared" si="0"/>
        <v xml:space="preserve"> </v>
      </c>
      <c r="C42" s="110" t="str">
        <f>IF(B42="totals",SUM($C$10:$C41)," ")</f>
        <v xml:space="preserve"> </v>
      </c>
      <c r="D42" s="92" t="str">
        <f>IF(B42=" "," ",(IF(B42="TOTALS",SUM($D$11:D41),FV($C$5/100,$C$8-B41,0,-C42))))</f>
        <v xml:space="preserve"> </v>
      </c>
    </row>
    <row r="43" spans="1:255" ht="15.6">
      <c r="B43" s="37" t="str">
        <f t="shared" si="0"/>
        <v xml:space="preserve"> </v>
      </c>
      <c r="C43" s="110" t="str">
        <f>IF(B43="totals",SUM($C$10:$C42)," ")</f>
        <v xml:space="preserve"> </v>
      </c>
      <c r="D43" s="92" t="str">
        <f>IF(B43=" "," ",(IF(B43="TOTALS",SUM($D$11:D42),FV($C$5/100,$C$8-B42,0,-C43))))</f>
        <v xml:space="preserve"> </v>
      </c>
    </row>
    <row r="44" spans="1:255" ht="15.6">
      <c r="B44" s="37" t="str">
        <f t="shared" ref="B44:B61" si="1">IF(B43=" "," ",IF(B43="Totals"," ",IF(B43=$C$8,"Totals",IF(B43&lt;$C$8,B43+1," "))))</f>
        <v xml:space="preserve"> </v>
      </c>
      <c r="C44" s="110" t="str">
        <f>IF(B44="totals",SUM($C$10:$C43)," ")</f>
        <v xml:space="preserve"> </v>
      </c>
      <c r="D44" s="92" t="str">
        <f>IF(B44=" "," ",(IF(B44="TOTALS",SUM($D$11:D43),FV($C$5/100,$C$8-B43,0,-C44))))</f>
        <v xml:space="preserve"> </v>
      </c>
    </row>
    <row r="45" spans="1:255" ht="15.6">
      <c r="B45" s="37" t="str">
        <f t="shared" si="1"/>
        <v xml:space="preserve"> </v>
      </c>
      <c r="C45" s="110" t="str">
        <f>IF(B45="totals",SUM($C$10:$C44)," ")</f>
        <v xml:space="preserve"> </v>
      </c>
      <c r="D45" s="92" t="str">
        <f>IF(B45=" "," ",(IF(B45="TOTALS",SUM($D$11:D44),FV($C$5/100,$C$8-B44,0,-C45))))</f>
        <v xml:space="preserve"> </v>
      </c>
    </row>
    <row r="46" spans="1:255" ht="15.6">
      <c r="B46" s="37" t="str">
        <f t="shared" si="1"/>
        <v xml:space="preserve"> </v>
      </c>
      <c r="C46" s="110" t="str">
        <f>IF(B46="totals",SUM($C$10:$C45)," ")</f>
        <v xml:space="preserve"> </v>
      </c>
      <c r="D46" s="92" t="str">
        <f>IF(B46=" "," ",(IF(B46="TOTALS",SUM($D$11:D45),FV($C$5/100,$C$8-B45,0,-C46))))</f>
        <v xml:space="preserve"> </v>
      </c>
    </row>
    <row r="47" spans="1:255" ht="15.6">
      <c r="B47" s="37" t="str">
        <f t="shared" si="1"/>
        <v xml:space="preserve"> </v>
      </c>
      <c r="C47" s="110" t="str">
        <f>IF(B47="totals",SUM($C$10:$C46)," ")</f>
        <v xml:space="preserve"> </v>
      </c>
      <c r="D47" s="92" t="str">
        <f>IF(B47=" "," ",(IF(B47="TOTALS",SUM($D$11:D46),FV($C$5/100,$C$8-B46,0,-C47))))</f>
        <v xml:space="preserve"> </v>
      </c>
    </row>
    <row r="48" spans="1:255" ht="15.6">
      <c r="B48" s="37" t="str">
        <f t="shared" si="1"/>
        <v xml:space="preserve"> </v>
      </c>
      <c r="C48" s="110" t="str">
        <f>IF(B48="totals",SUM($C$10:$C47)," ")</f>
        <v xml:space="preserve"> </v>
      </c>
      <c r="D48" s="92" t="str">
        <f>IF(B48=" "," ",(IF(B48="TOTALS",SUM($D$11:D47),FV($C$5/100,$C$8-B47,0,-C48))))</f>
        <v xml:space="preserve"> </v>
      </c>
    </row>
    <row r="49" spans="2:4" ht="15.6">
      <c r="B49" s="37" t="str">
        <f t="shared" si="1"/>
        <v xml:space="preserve"> </v>
      </c>
      <c r="C49" s="110" t="str">
        <f>IF(B49="totals",SUM($C$10:$C48)," ")</f>
        <v xml:space="preserve"> </v>
      </c>
      <c r="D49" s="92" t="str">
        <f>IF(B49=" "," ",(IF(B49="TOTALS",SUM($D$11:D48),FV($C$5/100,$C$8-B48,0,-C49))))</f>
        <v xml:space="preserve"> </v>
      </c>
    </row>
    <row r="50" spans="2:4" ht="15.6">
      <c r="B50" s="37" t="str">
        <f t="shared" si="1"/>
        <v xml:space="preserve"> </v>
      </c>
      <c r="C50" s="110" t="str">
        <f>IF(B50="totals",SUM($C$10:$C49)," ")</f>
        <v xml:space="preserve"> </v>
      </c>
      <c r="D50" s="92" t="str">
        <f>IF(B50=" "," ",(IF(B50="TOTALS",SUM($D$11:D49),FV($C$5/100,$C$8-B49,0,-C50))))</f>
        <v xml:space="preserve"> </v>
      </c>
    </row>
    <row r="51" spans="2:4" ht="15.6">
      <c r="B51" s="37" t="str">
        <f t="shared" si="1"/>
        <v xml:space="preserve"> </v>
      </c>
      <c r="C51" s="110" t="str">
        <f>IF(B51="totals",SUM($C$10:$C50)," ")</f>
        <v xml:space="preserve"> </v>
      </c>
      <c r="D51" s="92" t="str">
        <f>IF(B51=" "," ",(IF(B51="TOTALS",SUM($D$11:D50),FV($C$5/100,$C$8-B50,0,-C51))))</f>
        <v xml:space="preserve"> </v>
      </c>
    </row>
    <row r="52" spans="2:4" ht="15.6">
      <c r="B52" s="37" t="str">
        <f t="shared" si="1"/>
        <v xml:space="preserve"> </v>
      </c>
      <c r="C52" s="110" t="str">
        <f>IF(B52="totals",SUM($C$10:$C51)," ")</f>
        <v xml:space="preserve"> </v>
      </c>
      <c r="D52" s="92" t="str">
        <f>IF(B52=" "," ",(IF(B52="TOTALS",SUM($D$11:D51),FV($C$5/100,$C$8-B51,0,-C52))))</f>
        <v xml:space="preserve"> </v>
      </c>
    </row>
    <row r="53" spans="2:4" ht="15.6">
      <c r="B53" s="37" t="str">
        <f t="shared" si="1"/>
        <v xml:space="preserve"> </v>
      </c>
      <c r="C53" s="110" t="str">
        <f>IF(B53="totals",SUM($C$10:$C52)," ")</f>
        <v xml:space="preserve"> </v>
      </c>
      <c r="D53" s="92" t="str">
        <f>IF(B53=" "," ",(IF(B53="TOTALS",SUM($D$11:D52),FV($C$5/100,$C$8-B52,0,-C53))))</f>
        <v xml:space="preserve"> </v>
      </c>
    </row>
    <row r="54" spans="2:4" ht="15.6">
      <c r="B54" s="37" t="str">
        <f t="shared" si="1"/>
        <v xml:space="preserve"> </v>
      </c>
      <c r="C54" s="110" t="str">
        <f>IF(B54="totals",SUM($C$10:$C53)," ")</f>
        <v xml:space="preserve"> </v>
      </c>
      <c r="D54" s="92" t="str">
        <f>IF(B54=" "," ",(IF(B54="TOTALS",SUM($D$11:D53),FV($C$5/100,$C$8-B53,0,-C54))))</f>
        <v xml:space="preserve"> </v>
      </c>
    </row>
    <row r="55" spans="2:4" ht="15.6">
      <c r="B55" s="37" t="str">
        <f t="shared" si="1"/>
        <v xml:space="preserve"> </v>
      </c>
      <c r="C55" s="110" t="str">
        <f>IF(B55="totals",SUM($C$10:$C54)," ")</f>
        <v xml:space="preserve"> </v>
      </c>
      <c r="D55" s="92" t="str">
        <f>IF(B55=" "," ",(IF(B55="TOTALS",SUM($D$11:D54),FV($C$5/100,$C$8-B54,0,-C55))))</f>
        <v xml:space="preserve"> </v>
      </c>
    </row>
    <row r="56" spans="2:4" ht="15.6">
      <c r="B56" s="37" t="str">
        <f t="shared" si="1"/>
        <v xml:space="preserve"> </v>
      </c>
      <c r="C56" s="110" t="str">
        <f>IF(B56="totals",SUM($C$10:$C55)," ")</f>
        <v xml:space="preserve"> </v>
      </c>
      <c r="D56" s="92" t="str">
        <f>IF(B56=" "," ",(IF(B56="TOTALS",SUM($D$11:D55),FV($C$5/100,$C$8-B55,0,-C56))))</f>
        <v xml:space="preserve"> </v>
      </c>
    </row>
    <row r="57" spans="2:4" ht="15.6">
      <c r="B57" s="37" t="str">
        <f t="shared" si="1"/>
        <v xml:space="preserve"> </v>
      </c>
      <c r="C57" s="110" t="str">
        <f>IF(B57="totals",SUM($C$10:$C56)," ")</f>
        <v xml:space="preserve"> </v>
      </c>
      <c r="D57" s="92" t="str">
        <f>IF(B57=" "," ",(IF(B57="TOTALS",SUM($D$11:D56),FV($C$5/100,$C$8-B56,0,-C57))))</f>
        <v xml:space="preserve"> </v>
      </c>
    </row>
    <row r="58" spans="2:4" ht="15.6">
      <c r="B58" s="37" t="str">
        <f t="shared" si="1"/>
        <v xml:space="preserve"> </v>
      </c>
      <c r="C58" s="110" t="str">
        <f>IF(B58="totals",SUM($C$10:$C57)," ")</f>
        <v xml:space="preserve"> </v>
      </c>
      <c r="D58" s="92" t="str">
        <f>IF(B58=" "," ",(IF(B58="TOTALS",SUM($D$11:D57),FV($C$5/100,$C$8-B57,0,-C58))))</f>
        <v xml:space="preserve"> </v>
      </c>
    </row>
    <row r="59" spans="2:4" ht="15.6">
      <c r="B59" s="37" t="str">
        <f t="shared" si="1"/>
        <v xml:space="preserve"> </v>
      </c>
      <c r="C59" s="110" t="str">
        <f>IF(B59="totals",SUM($C$10:$C58)," ")</f>
        <v xml:space="preserve"> </v>
      </c>
      <c r="D59" s="92" t="str">
        <f>IF(B59=" "," ",(IF(B59="TOTALS",SUM($D$11:D58),FV($C$5/100,$C$8-B58,0,-C59))))</f>
        <v xml:space="preserve"> </v>
      </c>
    </row>
    <row r="60" spans="2:4" ht="15.6">
      <c r="B60" s="37" t="str">
        <f t="shared" si="1"/>
        <v xml:space="preserve"> </v>
      </c>
      <c r="C60" s="110" t="str">
        <f>IF(B60="totals",SUM($C$10:$C59)," ")</f>
        <v xml:space="preserve"> </v>
      </c>
      <c r="D60" s="92" t="str">
        <f>IF(B60=" "," ",(IF(B60="TOTALS",SUM($D$11:D59),FV($C$5/100,$C$8-B59,0,-C60))))</f>
        <v xml:space="preserve"> </v>
      </c>
    </row>
    <row r="61" spans="2:4" ht="15.6">
      <c r="B61" s="37" t="str">
        <f t="shared" si="1"/>
        <v xml:space="preserve"> </v>
      </c>
      <c r="C61" s="110" t="str">
        <f>IF(B61="totals",SUM($C$10:$C60)," ")</f>
        <v xml:space="preserve"> </v>
      </c>
      <c r="D61" s="92" t="str">
        <f>IF(B61=" "," ",(IF(B61="TOTALS",SUM($D$11:D60),FV($C$5/100,$C$8-B60,0,-C61))))</f>
        <v xml:space="preserve"> </v>
      </c>
    </row>
  </sheetData>
  <phoneticPr fontId="0" type="noConversion"/>
  <printOptions horizontalCentered="1"/>
  <pageMargins left="0.5" right="0.5" top="0.5" bottom="0.5" header="0.5" footer="0.5"/>
  <pageSetup scale="84" orientation="portrait" r:id="rId1"/>
  <headerFooter alignWithMargins="0">
    <oddFooter>&amp;L&amp;8&amp;D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>
    <pageSetUpPr fitToPage="1"/>
  </sheetPr>
  <dimension ref="A1:IU54"/>
  <sheetViews>
    <sheetView defaultGridColor="0" colorId="23" zoomScale="77" workbookViewId="0">
      <selection activeCell="J2" sqref="J2"/>
    </sheetView>
  </sheetViews>
  <sheetFormatPr defaultColWidth="9.81640625" defaultRowHeight="15"/>
  <cols>
    <col min="1" max="1" width="6.81640625" customWidth="1"/>
    <col min="4" max="4" width="10.90625" customWidth="1"/>
    <col min="5" max="5" width="10.81640625" customWidth="1"/>
    <col min="6" max="6" width="10.6328125" customWidth="1"/>
  </cols>
  <sheetData>
    <row r="1" spans="1:255" ht="40.200000000000003">
      <c r="A1" s="153" t="s">
        <v>26</v>
      </c>
      <c r="B1" s="154"/>
      <c r="C1" s="154"/>
      <c r="D1" s="147"/>
      <c r="E1" s="154"/>
      <c r="F1" s="154"/>
      <c r="G1" s="154"/>
      <c r="H1" s="102"/>
    </row>
    <row r="3" spans="1:255">
      <c r="A3" s="49"/>
      <c r="C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  <c r="IM3" s="49"/>
      <c r="IN3" s="49"/>
      <c r="IO3" s="49"/>
      <c r="IP3" s="49"/>
      <c r="IQ3" s="49"/>
      <c r="IR3" s="49"/>
      <c r="IS3" s="49"/>
      <c r="IT3" s="49"/>
      <c r="IU3" s="49"/>
    </row>
    <row r="4" spans="1:255" ht="15.6">
      <c r="B4" s="53" t="s">
        <v>27</v>
      </c>
      <c r="D4" s="53" t="s">
        <v>28</v>
      </c>
      <c r="E4" s="49"/>
      <c r="F4" s="53" t="s">
        <v>29</v>
      </c>
    </row>
    <row r="5" spans="1:255">
      <c r="B5" s="129">
        <v>100000</v>
      </c>
      <c r="D5" s="129">
        <v>0</v>
      </c>
      <c r="F5" s="130">
        <v>15</v>
      </c>
    </row>
    <row r="7" spans="1:255" ht="15.6">
      <c r="B7" s="53" t="s">
        <v>30</v>
      </c>
      <c r="D7" s="53" t="s">
        <v>31</v>
      </c>
      <c r="F7" s="53" t="s">
        <v>6</v>
      </c>
    </row>
    <row r="8" spans="1:255">
      <c r="B8" s="86">
        <v>10000</v>
      </c>
      <c r="D8" s="132">
        <v>3</v>
      </c>
      <c r="E8" t="s">
        <v>52</v>
      </c>
      <c r="F8" s="131">
        <v>30</v>
      </c>
    </row>
    <row r="10" spans="1:255" ht="15.6">
      <c r="A10" s="141"/>
    </row>
    <row r="12" spans="1:255" ht="15.6">
      <c r="A12" s="72"/>
      <c r="B12" s="139" t="s">
        <v>32</v>
      </c>
      <c r="C12" s="139" t="s">
        <v>33</v>
      </c>
      <c r="D12" s="139" t="s">
        <v>10</v>
      </c>
      <c r="E12" s="139" t="s">
        <v>34</v>
      </c>
      <c r="F12" s="139" t="s">
        <v>9</v>
      </c>
      <c r="G12" s="139" t="s">
        <v>35</v>
      </c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  <c r="CY12" s="87"/>
      <c r="CZ12" s="87"/>
      <c r="DA12" s="87"/>
      <c r="DB12" s="87"/>
      <c r="DC12" s="87"/>
      <c r="DD12" s="87"/>
      <c r="DE12" s="87"/>
      <c r="DF12" s="87"/>
      <c r="DG12" s="87"/>
      <c r="DH12" s="87"/>
      <c r="DI12" s="87"/>
      <c r="DJ12" s="87"/>
      <c r="DK12" s="87"/>
      <c r="DL12" s="87"/>
      <c r="DM12" s="87"/>
      <c r="DN12" s="87"/>
      <c r="DO12" s="87"/>
      <c r="DP12" s="87"/>
      <c r="DQ12" s="87"/>
      <c r="DR12" s="87"/>
      <c r="DS12" s="87"/>
      <c r="DT12" s="87"/>
      <c r="DU12" s="87"/>
      <c r="DV12" s="87"/>
      <c r="DW12" s="87"/>
      <c r="DX12" s="87"/>
      <c r="DY12" s="87"/>
      <c r="DZ12" s="87"/>
      <c r="EA12" s="87"/>
      <c r="EB12" s="87"/>
      <c r="EC12" s="87"/>
      <c r="ED12" s="87"/>
      <c r="EE12" s="87"/>
      <c r="EF12" s="87"/>
      <c r="EG12" s="87"/>
      <c r="EH12" s="87"/>
      <c r="EI12" s="87"/>
      <c r="EJ12" s="87"/>
      <c r="EK12" s="87"/>
      <c r="EL12" s="87"/>
      <c r="EM12" s="87"/>
      <c r="EN12" s="87"/>
      <c r="EO12" s="87"/>
      <c r="EP12" s="87"/>
      <c r="EQ12" s="87"/>
      <c r="ER12" s="87"/>
      <c r="ES12" s="87"/>
      <c r="ET12" s="87"/>
      <c r="EU12" s="87"/>
      <c r="EV12" s="87"/>
      <c r="EW12" s="87"/>
      <c r="EX12" s="87"/>
      <c r="EY12" s="87"/>
      <c r="EZ12" s="87"/>
      <c r="FA12" s="87"/>
      <c r="FB12" s="87"/>
      <c r="FC12" s="87"/>
      <c r="FD12" s="87"/>
      <c r="FE12" s="87"/>
      <c r="FF12" s="87"/>
      <c r="FG12" s="87"/>
      <c r="FH12" s="87"/>
      <c r="FI12" s="87"/>
      <c r="FJ12" s="87"/>
      <c r="FK12" s="87"/>
      <c r="FL12" s="87"/>
      <c r="FM12" s="87"/>
      <c r="FN12" s="87"/>
      <c r="FO12" s="87"/>
      <c r="FP12" s="87"/>
      <c r="FQ12" s="87"/>
      <c r="FR12" s="87"/>
      <c r="FS12" s="87"/>
      <c r="FT12" s="87"/>
      <c r="FU12" s="87"/>
      <c r="FV12" s="87"/>
      <c r="FW12" s="87"/>
      <c r="FX12" s="87"/>
      <c r="FY12" s="87"/>
      <c r="FZ12" s="87"/>
      <c r="GA12" s="87"/>
      <c r="GB12" s="87"/>
      <c r="GC12" s="87"/>
      <c r="GD12" s="87"/>
      <c r="GE12" s="87"/>
      <c r="GF12" s="87"/>
      <c r="GG12" s="87"/>
      <c r="GH12" s="87"/>
      <c r="GI12" s="87"/>
      <c r="GJ12" s="87"/>
      <c r="GK12" s="87"/>
      <c r="GL12" s="87"/>
      <c r="GM12" s="87"/>
      <c r="GN12" s="87"/>
      <c r="GO12" s="87"/>
      <c r="GP12" s="87"/>
      <c r="GQ12" s="87"/>
      <c r="GR12" s="87"/>
      <c r="GS12" s="87"/>
      <c r="GT12" s="87"/>
      <c r="GU12" s="87"/>
      <c r="GV12" s="87"/>
      <c r="GW12" s="87"/>
      <c r="GX12" s="87"/>
      <c r="GY12" s="87"/>
      <c r="GZ12" s="87"/>
      <c r="HA12" s="87"/>
      <c r="HB12" s="87"/>
      <c r="HC12" s="87"/>
      <c r="HD12" s="87"/>
      <c r="HE12" s="87"/>
      <c r="HF12" s="87"/>
      <c r="HG12" s="87"/>
      <c r="HH12" s="87"/>
      <c r="HI12" s="87"/>
      <c r="HJ12" s="87"/>
      <c r="HK12" s="87"/>
      <c r="HL12" s="87"/>
      <c r="HM12" s="87"/>
      <c r="HN12" s="87"/>
      <c r="HO12" s="87"/>
      <c r="HP12" s="87"/>
      <c r="HQ12" s="87"/>
      <c r="HR12" s="87"/>
      <c r="HS12" s="87"/>
      <c r="HT12" s="87"/>
      <c r="HU12" s="87"/>
      <c r="HV12" s="87"/>
      <c r="HW12" s="87"/>
      <c r="HX12" s="87"/>
      <c r="HY12" s="87"/>
      <c r="HZ12" s="87"/>
      <c r="IA12" s="87"/>
      <c r="IB12" s="87"/>
      <c r="IC12" s="87"/>
      <c r="ID12" s="87"/>
      <c r="IE12" s="87"/>
      <c r="IF12" s="87"/>
      <c r="IG12" s="87"/>
      <c r="IH12" s="87"/>
      <c r="II12" s="87"/>
      <c r="IJ12" s="87"/>
      <c r="IK12" s="87"/>
      <c r="IL12" s="87"/>
      <c r="IM12" s="87"/>
      <c r="IN12" s="87"/>
      <c r="IO12" s="87"/>
      <c r="IP12" s="87"/>
      <c r="IQ12" s="87"/>
      <c r="IR12" s="87"/>
      <c r="IS12" s="87"/>
      <c r="IT12" s="87"/>
      <c r="IU12" s="87"/>
    </row>
    <row r="13" spans="1:255" ht="15.6">
      <c r="A13" s="140" t="s">
        <v>20</v>
      </c>
      <c r="B13" s="140" t="s">
        <v>36</v>
      </c>
      <c r="C13" s="140" t="s">
        <v>37</v>
      </c>
      <c r="D13" s="140" t="s">
        <v>37</v>
      </c>
      <c r="E13" s="140" t="s">
        <v>38</v>
      </c>
      <c r="F13" s="140" t="s">
        <v>37</v>
      </c>
      <c r="G13" s="140" t="s">
        <v>39</v>
      </c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88"/>
      <c r="DY13" s="88"/>
      <c r="DZ13" s="88"/>
      <c r="EA13" s="88"/>
      <c r="EB13" s="88"/>
      <c r="EC13" s="88"/>
      <c r="ED13" s="88"/>
      <c r="EE13" s="88"/>
      <c r="EF13" s="88"/>
      <c r="EG13" s="88"/>
      <c r="EH13" s="88"/>
      <c r="EI13" s="88"/>
      <c r="EJ13" s="88"/>
      <c r="EK13" s="88"/>
      <c r="EL13" s="88"/>
      <c r="EM13" s="88"/>
      <c r="EN13" s="88"/>
      <c r="EO13" s="88"/>
      <c r="EP13" s="88"/>
      <c r="EQ13" s="88"/>
      <c r="ER13" s="88"/>
      <c r="ES13" s="88"/>
      <c r="ET13" s="88"/>
      <c r="EU13" s="88"/>
      <c r="EV13" s="88"/>
      <c r="EW13" s="88"/>
      <c r="EX13" s="88"/>
      <c r="EY13" s="88"/>
      <c r="EZ13" s="88"/>
      <c r="FA13" s="88"/>
      <c r="FB13" s="88"/>
      <c r="FC13" s="88"/>
      <c r="FD13" s="88"/>
      <c r="FE13" s="88"/>
      <c r="FF13" s="88"/>
      <c r="FG13" s="88"/>
      <c r="FH13" s="88"/>
      <c r="FI13" s="88"/>
      <c r="FJ13" s="88"/>
      <c r="FK13" s="88"/>
      <c r="FL13" s="88"/>
      <c r="FM13" s="88"/>
      <c r="FN13" s="88"/>
      <c r="FO13" s="88"/>
      <c r="FP13" s="88"/>
      <c r="FQ13" s="88"/>
      <c r="FR13" s="88"/>
      <c r="FS13" s="88"/>
      <c r="FT13" s="88"/>
      <c r="FU13" s="88"/>
      <c r="FV13" s="88"/>
      <c r="FW13" s="88"/>
      <c r="FX13" s="88"/>
      <c r="FY13" s="88"/>
      <c r="FZ13" s="88"/>
      <c r="GA13" s="88"/>
      <c r="GB13" s="88"/>
      <c r="GC13" s="88"/>
      <c r="GD13" s="88"/>
      <c r="GE13" s="88"/>
      <c r="GF13" s="88"/>
      <c r="GG13" s="88"/>
      <c r="GH13" s="88"/>
      <c r="GI13" s="88"/>
      <c r="GJ13" s="88"/>
      <c r="GK13" s="88"/>
      <c r="GL13" s="88"/>
      <c r="GM13" s="88"/>
      <c r="GN13" s="88"/>
      <c r="GO13" s="88"/>
      <c r="GP13" s="88"/>
      <c r="GQ13" s="88"/>
      <c r="GR13" s="88"/>
      <c r="GS13" s="88"/>
      <c r="GT13" s="88"/>
      <c r="GU13" s="88"/>
      <c r="GV13" s="88"/>
      <c r="GW13" s="88"/>
      <c r="GX13" s="88"/>
      <c r="GY13" s="88"/>
      <c r="GZ13" s="88"/>
      <c r="HA13" s="88"/>
      <c r="HB13" s="88"/>
      <c r="HC13" s="88"/>
      <c r="HD13" s="88"/>
      <c r="HE13" s="88"/>
      <c r="HF13" s="88"/>
      <c r="HG13" s="88"/>
      <c r="HH13" s="88"/>
      <c r="HI13" s="88"/>
      <c r="HJ13" s="88"/>
      <c r="HK13" s="88"/>
      <c r="HL13" s="88"/>
      <c r="HM13" s="88"/>
      <c r="HN13" s="88"/>
      <c r="HO13" s="88"/>
      <c r="HP13" s="88"/>
      <c r="HQ13" s="88"/>
      <c r="HR13" s="88"/>
      <c r="HS13" s="88"/>
      <c r="HT13" s="88"/>
      <c r="HU13" s="88"/>
      <c r="HV13" s="88"/>
      <c r="HW13" s="88"/>
      <c r="HX13" s="88"/>
      <c r="HY13" s="88"/>
      <c r="HZ13" s="88"/>
      <c r="IA13" s="88"/>
      <c r="IB13" s="88"/>
      <c r="IC13" s="88"/>
      <c r="ID13" s="88"/>
      <c r="IE13" s="88"/>
      <c r="IF13" s="88"/>
      <c r="IG13" s="88"/>
      <c r="IH13" s="88"/>
      <c r="II13" s="88"/>
      <c r="IJ13" s="88"/>
      <c r="IK13" s="88"/>
      <c r="IL13" s="88"/>
      <c r="IM13" s="88"/>
      <c r="IN13" s="88"/>
      <c r="IO13" s="88"/>
      <c r="IP13" s="88"/>
      <c r="IQ13" s="88"/>
      <c r="IR13" s="88"/>
      <c r="IS13" s="88"/>
      <c r="IT13" s="88"/>
      <c r="IU13" s="88"/>
    </row>
    <row r="14" spans="1:255" ht="15.6">
      <c r="A14" s="89">
        <f>IF($F$5=0," ",1)</f>
        <v>1</v>
      </c>
      <c r="B14" s="90">
        <f>IF(+$B$5=0," ",$B$5)</f>
        <v>100000</v>
      </c>
      <c r="C14" s="91">
        <f>IF(+$B$8=0," ",$B$8)</f>
        <v>10000</v>
      </c>
      <c r="D14" s="91">
        <f>IF(A14=" "," ",+B14*($D$8/100))</f>
        <v>3000</v>
      </c>
      <c r="E14" s="92">
        <f>IF(A14=" "," ",+D14*($F$8/100))</f>
        <v>900</v>
      </c>
      <c r="F14" s="91">
        <f>IF(A14=" "," ",+C14-D14)</f>
        <v>7000</v>
      </c>
      <c r="G14" s="91">
        <f>IF(A14=" "," ",+D14-E14+F14)</f>
        <v>9100</v>
      </c>
    </row>
    <row r="15" spans="1:255" ht="15.6">
      <c r="A15" s="89">
        <f t="shared" ref="A15:A54" si="0">IF(A14=" "," ",IF(A14=$F$5,"Totals",IF(A14="Totals"," ",+A14+1)))</f>
        <v>2</v>
      </c>
      <c r="B15" s="90">
        <f t="shared" ref="B15:B54" si="1">IF(A15=" "," ",+B14-F14)</f>
        <v>93000</v>
      </c>
      <c r="C15" s="91">
        <f>IF(A15=" "," ",IF(A15="Totals",SUM(C14),+$B$8))</f>
        <v>10000</v>
      </c>
      <c r="D15" s="91">
        <f>IF(A15=" "," ",IF(A15="Totals",SUM(D14),+B15*($D$8/100)))</f>
        <v>2790</v>
      </c>
      <c r="E15" s="92">
        <f>IF(A15=" "," ",IF(A15="Totals",SUM(E14),+D15*($F$8/100)))</f>
        <v>837</v>
      </c>
      <c r="F15" s="91">
        <f>IF(A15=" "," ",IF(A15="Totals",SUM(F14),C15-D15))</f>
        <v>7210</v>
      </c>
      <c r="G15" s="91">
        <f>IF(A15=" "," ",IF(A15="Totals",SUM(G14),+D15-E15+F15))</f>
        <v>9163</v>
      </c>
    </row>
    <row r="16" spans="1:255" ht="15.6">
      <c r="A16" s="89">
        <f t="shared" si="0"/>
        <v>3</v>
      </c>
      <c r="B16" s="90">
        <f t="shared" si="1"/>
        <v>85790</v>
      </c>
      <c r="C16" s="91">
        <f>IF(A16=" "," ",IF(A16="Totals",SUM($C$14:C15),+$B$8))</f>
        <v>10000</v>
      </c>
      <c r="D16" s="91">
        <f>IF(A16=" "," ",IF(A16="Totals",SUM($D$14:D15),+B16*($D$8/100)))</f>
        <v>2573.6999999999998</v>
      </c>
      <c r="E16" s="92">
        <f>IF(A16=" "," ",IF(A16="Totals",SUM($E$14:E15),+D16*($F$8/100)))</f>
        <v>772.1099999999999</v>
      </c>
      <c r="F16" s="91">
        <f>IF(A16=" "," ",IF(A16="Totals",SUM($F$14:F15),C16-D16))</f>
        <v>7426.3</v>
      </c>
      <c r="G16" s="91">
        <f>IF(A16=" "," ",IF(A16="Totals",SUM($G$14:G15),+D16-E16+F16))</f>
        <v>9227.89</v>
      </c>
    </row>
    <row r="17" spans="1:7" ht="15.6">
      <c r="A17" s="89">
        <f t="shared" si="0"/>
        <v>4</v>
      </c>
      <c r="B17" s="90">
        <f t="shared" si="1"/>
        <v>78363.7</v>
      </c>
      <c r="C17" s="91">
        <f>IF(A17=" "," ",IF(A17="Totals",SUM($C$14:C16),+$B$8))</f>
        <v>10000</v>
      </c>
      <c r="D17" s="91">
        <f>IF(A17=" "," ",IF(A17="Totals",SUM($D$14:D16),+B17*($D$8/100)))</f>
        <v>2350.9109999999996</v>
      </c>
      <c r="E17" s="92">
        <f>IF(A17=" "," ",IF(A17="Totals",SUM($E$14:E16),+D17*($F$8/100)))</f>
        <v>705.27329999999984</v>
      </c>
      <c r="F17" s="91">
        <f>IF(A17=" "," ",IF(A17="Totals",SUM($F$14:F16),C17-D17))</f>
        <v>7649.0889999999999</v>
      </c>
      <c r="G17" s="91">
        <f>IF(A17=" "," ",IF(A17="Totals",SUM($G$14:G16),+D17-E17+F17))</f>
        <v>9294.7266999999993</v>
      </c>
    </row>
    <row r="18" spans="1:7" ht="15.6">
      <c r="A18" s="89">
        <f t="shared" si="0"/>
        <v>5</v>
      </c>
      <c r="B18" s="90">
        <f t="shared" si="1"/>
        <v>70714.611000000004</v>
      </c>
      <c r="C18" s="91">
        <f>IF(A18=" "," ",IF(A18="Totals",SUM($C$14:C17),+$B$8))</f>
        <v>10000</v>
      </c>
      <c r="D18" s="91">
        <f>IF(A18=" "," ",IF(A18="Totals",SUM($D$14:D17),+B18*($D$8/100)))</f>
        <v>2121.43833</v>
      </c>
      <c r="E18" s="92">
        <f>IF(A18=" "," ",IF(A18="Totals",SUM($E$14:E17),+D18*($F$8/100)))</f>
        <v>636.43149899999992</v>
      </c>
      <c r="F18" s="91">
        <f>IF(A18=" "," ",IF(A18="Totals",SUM($F$14:F17),C18-D18))</f>
        <v>7878.56167</v>
      </c>
      <c r="G18" s="91">
        <f>IF(A18=" "," ",IF(A18="Totals",SUM($G$14:G17),+D18-E18+F18))</f>
        <v>9363.5685009999997</v>
      </c>
    </row>
    <row r="19" spans="1:7" ht="15.6">
      <c r="A19" s="89">
        <f t="shared" si="0"/>
        <v>6</v>
      </c>
      <c r="B19" s="90">
        <f t="shared" si="1"/>
        <v>62836.049330000002</v>
      </c>
      <c r="C19" s="91">
        <f>IF(A19=" "," ",IF(A19="Totals",SUM($C$14:C18),+$B$8))</f>
        <v>10000</v>
      </c>
      <c r="D19" s="91">
        <f>IF(A19=" "," ",IF(A19="Totals",SUM($D$14:D18),+B19*($D$8/100)))</f>
        <v>1885.0814799</v>
      </c>
      <c r="E19" s="92">
        <f>IF(A19=" "," ",IF(A19="Totals",SUM($E$14:E18),+D19*($F$8/100)))</f>
        <v>565.52444396999999</v>
      </c>
      <c r="F19" s="91">
        <f>IF(A19=" "," ",IF(A19="Totals",SUM($F$14:F18),C19-D19))</f>
        <v>8114.9185201</v>
      </c>
      <c r="G19" s="91">
        <f>IF(A19=" "," ",IF(A19="Totals",SUM($G$14:G18),+D19-E19+F19))</f>
        <v>9434.47555603</v>
      </c>
    </row>
    <row r="20" spans="1:7" ht="15.6">
      <c r="A20" s="89">
        <f t="shared" si="0"/>
        <v>7</v>
      </c>
      <c r="B20" s="90">
        <f t="shared" si="1"/>
        <v>54721.130809900002</v>
      </c>
      <c r="C20" s="91">
        <f>IF(A20=" "," ",IF(A20="Totals",SUM($C$14:C19),+$B$8))</f>
        <v>10000</v>
      </c>
      <c r="D20" s="91">
        <f>IF(A20=" "," ",IF(A20="Totals",SUM($D$14:D19),+B20*($D$8/100)))</f>
        <v>1641.633924297</v>
      </c>
      <c r="E20" s="92">
        <f>IF(A20=" "," ",IF(A20="Totals",SUM($E$14:E19),+D20*($F$8/100)))</f>
        <v>492.49017728909996</v>
      </c>
      <c r="F20" s="91">
        <f>IF(A20=" "," ",IF(A20="Totals",SUM($F$14:F19),C20-D20))</f>
        <v>8358.3660757029993</v>
      </c>
      <c r="G20" s="91">
        <f>IF(A20=" "," ",IF(A20="Totals",SUM($G$14:G19),+D20-E20+F20))</f>
        <v>9507.5098227108992</v>
      </c>
    </row>
    <row r="21" spans="1:7" ht="15.6">
      <c r="A21" s="89">
        <f t="shared" si="0"/>
        <v>8</v>
      </c>
      <c r="B21" s="90">
        <f t="shared" si="1"/>
        <v>46362.764734197001</v>
      </c>
      <c r="C21" s="91">
        <f>IF(A21=" "," ",IF(A21="Totals",SUM($C$14:C20),+$B$8))</f>
        <v>10000</v>
      </c>
      <c r="D21" s="91">
        <f>IF(A21=" "," ",IF(A21="Totals",SUM($D$14:D20),+B21*($D$8/100)))</f>
        <v>1390.8829420259099</v>
      </c>
      <c r="E21" s="92">
        <f>IF(A21=" "," ",IF(A21="Totals",SUM($E$14:E20),+D21*($F$8/100)))</f>
        <v>417.26488260777296</v>
      </c>
      <c r="F21" s="91">
        <f>IF(A21=" "," ",IF(A21="Totals",SUM($F$14:F20),C21-D21))</f>
        <v>8609.1170579740901</v>
      </c>
      <c r="G21" s="91">
        <f>IF(A21=" "," ",IF(A21="Totals",SUM($G$14:G20),+D21-E21+F21))</f>
        <v>9582.735117392227</v>
      </c>
    </row>
    <row r="22" spans="1:7" ht="15.6">
      <c r="A22" s="89">
        <f t="shared" si="0"/>
        <v>9</v>
      </c>
      <c r="B22" s="90">
        <f t="shared" si="1"/>
        <v>37753.647676222914</v>
      </c>
      <c r="C22" s="91">
        <f>IF(A22=" "," ",IF(A22="Totals",SUM($C$14:C21),+$B$8))</f>
        <v>10000</v>
      </c>
      <c r="D22" s="91">
        <f>IF(A22=" "," ",IF(A22="Totals",SUM($D$14:D21),+B22*($D$8/100)))</f>
        <v>1132.6094302866875</v>
      </c>
      <c r="E22" s="92">
        <f>IF(A22=" "," ",IF(A22="Totals",SUM($E$14:E21),+D22*($F$8/100)))</f>
        <v>339.78282908600625</v>
      </c>
      <c r="F22" s="91">
        <f>IF(A22=" "," ",IF(A22="Totals",SUM($F$14:F21),C22-D22))</f>
        <v>8867.3905697133123</v>
      </c>
      <c r="G22" s="91">
        <f>IF(A22=" "," ",IF(A22="Totals",SUM($G$14:G21),+D22-E22+F22))</f>
        <v>9660.217170913993</v>
      </c>
    </row>
    <row r="23" spans="1:7" ht="15.6">
      <c r="A23" s="89">
        <f t="shared" si="0"/>
        <v>10</v>
      </c>
      <c r="B23" s="90">
        <f t="shared" si="1"/>
        <v>28886.257106509602</v>
      </c>
      <c r="C23" s="91">
        <f>IF(A23=" "," ",IF(A23="Totals",SUM($C$14:C22),+$B$8))</f>
        <v>10000</v>
      </c>
      <c r="D23" s="91">
        <f>IF(A23=" "," ",IF(A23="Totals",SUM($D$14:D22),+B23*($D$8/100)))</f>
        <v>866.58771319528807</v>
      </c>
      <c r="E23" s="92">
        <f>IF(A23=" "," ",IF(A23="Totals",SUM($E$14:E22),+D23*($F$8/100)))</f>
        <v>259.97631395858639</v>
      </c>
      <c r="F23" s="91">
        <f>IF(A23=" "," ",IF(A23="Totals",SUM($F$14:F22),C23-D23))</f>
        <v>9133.4122868047125</v>
      </c>
      <c r="G23" s="91">
        <f>IF(A23=" "," ",IF(A23="Totals",SUM($G$14:G22),+D23-E23+F23))</f>
        <v>9740.0236860414134</v>
      </c>
    </row>
    <row r="24" spans="1:7" ht="15.6">
      <c r="A24" s="89">
        <f t="shared" si="0"/>
        <v>11</v>
      </c>
      <c r="B24" s="90">
        <f t="shared" si="1"/>
        <v>19752.844819704889</v>
      </c>
      <c r="C24" s="91">
        <f>IF(A24=" "," ",IF(A24="Totals",SUM($C$14:C23),+$B$8))</f>
        <v>10000</v>
      </c>
      <c r="D24" s="91">
        <f>IF(A24=" "," ",IF(A24="Totals",SUM($D$14:D23),+B24*($D$8/100)))</f>
        <v>592.58534459114662</v>
      </c>
      <c r="E24" s="92">
        <f>IF(A24=" "," ",IF(A24="Totals",SUM($E$14:E23),+D24*($F$8/100)))</f>
        <v>177.77560337734397</v>
      </c>
      <c r="F24" s="91">
        <f>IF(A24=" "," ",IF(A24="Totals",SUM($F$14:F23),C24-D24))</f>
        <v>9407.4146554088529</v>
      </c>
      <c r="G24" s="91">
        <f>IF(A24=" "," ",IF(A24="Totals",SUM($G$14:G23),+D24-E24+F24))</f>
        <v>9822.2243966226561</v>
      </c>
    </row>
    <row r="25" spans="1:7" ht="15.6">
      <c r="A25" s="89">
        <f t="shared" si="0"/>
        <v>12</v>
      </c>
      <c r="B25" s="90">
        <f t="shared" si="1"/>
        <v>10345.430164296036</v>
      </c>
      <c r="C25" s="91">
        <f>IF(A25=" "," ",IF(A25="Totals",SUM($C$14:C24),+$B$8))</f>
        <v>10000</v>
      </c>
      <c r="D25" s="91">
        <f>IF(A25=" "," ",IF(A25="Totals",SUM($D$14:D24),+B25*($D$8/100)))</f>
        <v>310.36290492888105</v>
      </c>
      <c r="E25" s="92">
        <f>IF(A25=" "," ",IF(A25="Totals",SUM($E$14:E24),+D25*($F$8/100)))</f>
        <v>93.108871478664312</v>
      </c>
      <c r="F25" s="91">
        <f>IF(A25=" "," ",IF(A25="Totals",SUM($F$14:F24),C25-D25))</f>
        <v>9689.6370950711189</v>
      </c>
      <c r="G25" s="91">
        <f>IF(A25=" "," ",IF(A25="Totals",SUM($G$14:G24),+D25-E25+F25))</f>
        <v>9906.8911285213362</v>
      </c>
    </row>
    <row r="26" spans="1:7" ht="15.6">
      <c r="A26" s="89">
        <f t="shared" si="0"/>
        <v>13</v>
      </c>
      <c r="B26" s="90">
        <f t="shared" si="1"/>
        <v>655.79306922491742</v>
      </c>
      <c r="C26" s="91">
        <f>IF(A26=" "," ",IF(A26="Totals",SUM($C$14:C25),+$B$8))</f>
        <v>10000</v>
      </c>
      <c r="D26" s="91">
        <f>IF(A26=" "," ",IF(A26="Totals",SUM($D$14:D25),+B26*($D$8/100)))</f>
        <v>19.673792076747521</v>
      </c>
      <c r="E26" s="92">
        <f>IF(A26=" "," ",IF(A26="Totals",SUM($E$14:E25),+D26*($F$8/100)))</f>
        <v>5.9021376230242559</v>
      </c>
      <c r="F26" s="91">
        <f>IF(A26=" "," ",IF(A26="Totals",SUM($F$14:F25),C26-D26))</f>
        <v>9980.3262079232518</v>
      </c>
      <c r="G26" s="91">
        <f>IF(A26=" "," ",IF(A26="Totals",SUM($G$14:G25),+D26-E26+F26))</f>
        <v>9994.0978623769752</v>
      </c>
    </row>
    <row r="27" spans="1:7" ht="15.6">
      <c r="A27" s="89">
        <f t="shared" si="0"/>
        <v>14</v>
      </c>
      <c r="B27" s="90">
        <f t="shared" si="1"/>
        <v>-9324.5331386983344</v>
      </c>
      <c r="C27" s="91">
        <f>IF(A27=" "," ",IF(A27="Totals",SUM($C$14:C26),+$B$8))</f>
        <v>10000</v>
      </c>
      <c r="D27" s="91">
        <f>IF(A27=" "," ",IF(A27="Totals",SUM($D$14:D26),+B27*($D$8/100)))</f>
        <v>-279.73599416095004</v>
      </c>
      <c r="E27" s="92">
        <f>IF(A27=" "," ",IF(A27="Totals",SUM($E$14:E26),+D27*($F$8/100)))</f>
        <v>-83.92079824828501</v>
      </c>
      <c r="F27" s="91">
        <f>IF(A27=" "," ",IF(A27="Totals",SUM($F$14:F26),C27-D27))</f>
        <v>10279.73599416095</v>
      </c>
      <c r="G27" s="91">
        <f>IF(A27=" "," ",IF(A27="Totals",SUM($G$14:G26),+D27-E27+F27))</f>
        <v>10083.920798248286</v>
      </c>
    </row>
    <row r="28" spans="1:7" ht="15.6">
      <c r="A28" s="89">
        <f t="shared" si="0"/>
        <v>15</v>
      </c>
      <c r="B28" s="90">
        <f t="shared" si="1"/>
        <v>-19604.269132859285</v>
      </c>
      <c r="C28" s="91">
        <f>IF(A28=" "," ",IF(A28="Totals",SUM($C$14:C27),+$B$8))</f>
        <v>10000</v>
      </c>
      <c r="D28" s="91">
        <f>IF(A28=" "," ",IF(A28="Totals",SUM($D$14:D27),+B28*($D$8/100)))</f>
        <v>-588.12807398577854</v>
      </c>
      <c r="E28" s="92">
        <f>IF(A28=" "," ",IF(A28="Totals",SUM($E$14:E27),+D28*($F$8/100)))</f>
        <v>-176.43842219573355</v>
      </c>
      <c r="F28" s="91">
        <f>IF(A28=" "," ",IF(A28="Totals",SUM($F$14:F27),C28-D28))</f>
        <v>10588.128073985779</v>
      </c>
      <c r="G28" s="91">
        <f>IF(A28=" "," ",IF(A28="Totals",SUM($G$14:G27),+D28-E28+F28))</f>
        <v>10176.438422195733</v>
      </c>
    </row>
    <row r="29" spans="1:7" ht="15.6">
      <c r="A29" s="89" t="str">
        <f t="shared" si="0"/>
        <v>Totals</v>
      </c>
      <c r="B29" s="90">
        <f t="shared" si="1"/>
        <v>-30192.397206845064</v>
      </c>
      <c r="C29" s="91">
        <f>IF(A29=" "," ",IF(A29="Totals",SUM($C$14:C28),+$B$8))</f>
        <v>150000</v>
      </c>
      <c r="D29" s="91">
        <f>IF(A29=" "," ",IF(A29="Totals",SUM($D$14:D28),+B29*($D$8/100)))</f>
        <v>19807.602793154932</v>
      </c>
      <c r="E29" s="92">
        <f>IF(A29=" "," ",IF(A29="Totals",SUM($E$14:E28),+D29*($F$8/100)))</f>
        <v>5942.2808379464796</v>
      </c>
      <c r="F29" s="91">
        <f>IF(A29=" "," ",IF(A29="Totals",SUM($F$14:F28),C29-D29))</f>
        <v>130192.39720684505</v>
      </c>
      <c r="G29" s="91">
        <f>IF(A29=" "," ",IF(A29="Totals",SUM($G$14:G28),+D29-E29+F29))</f>
        <v>144057.71916205352</v>
      </c>
    </row>
    <row r="30" spans="1:7" ht="15.6">
      <c r="A30" s="89" t="str">
        <f t="shared" si="0"/>
        <v xml:space="preserve"> </v>
      </c>
      <c r="B30" s="90" t="str">
        <f t="shared" si="1"/>
        <v xml:space="preserve"> </v>
      </c>
      <c r="C30" s="91" t="str">
        <f>IF(A30=" "," ",IF(A30="Totals",SUM($C$14:C29),+$B$8))</f>
        <v xml:space="preserve"> </v>
      </c>
      <c r="D30" s="91" t="str">
        <f>IF(A30=" "," ",IF(A30="Totals",SUM($D$14:D29),+B30*($D$8/100)))</f>
        <v xml:space="preserve"> </v>
      </c>
      <c r="E30" s="92" t="str">
        <f>IF(A30=" "," ",IF(A30="Totals",SUM($E$14:E29),+D30*($F$8/100)))</f>
        <v xml:space="preserve"> </v>
      </c>
      <c r="F30" s="91" t="str">
        <f>IF(A30=" "," ",IF(A30="Totals",SUM($F$14:F29),C30-D30))</f>
        <v xml:space="preserve"> </v>
      </c>
      <c r="G30" s="91" t="str">
        <f>IF(A30=" "," ",IF(A30="Totals",SUM($G$14:G29),+D30-E30+F30))</f>
        <v xml:space="preserve"> </v>
      </c>
    </row>
    <row r="31" spans="1:7" ht="15.6">
      <c r="A31" s="89" t="str">
        <f t="shared" si="0"/>
        <v xml:space="preserve"> </v>
      </c>
      <c r="B31" s="90" t="str">
        <f t="shared" si="1"/>
        <v xml:space="preserve"> </v>
      </c>
      <c r="C31" s="91" t="str">
        <f>IF(A31=" "," ",IF(A31="Totals",SUM($C$14:C30),+$B$8))</f>
        <v xml:space="preserve"> </v>
      </c>
      <c r="D31" s="91" t="str">
        <f>IF(A31=" "," ",IF(A31="Totals",SUM($D$14:D30),+B31*($D$8/100)))</f>
        <v xml:space="preserve"> </v>
      </c>
      <c r="E31" s="92" t="str">
        <f>IF(A31=" "," ",IF(A31="Totals",SUM($E$14:E30),+D31*($F$8/100)))</f>
        <v xml:space="preserve"> </v>
      </c>
      <c r="F31" s="91" t="str">
        <f>IF(A31=" "," ",IF(A31="Totals",SUM($F$14:F30),C31-D31))</f>
        <v xml:space="preserve"> </v>
      </c>
      <c r="G31" s="91" t="str">
        <f>IF(A31=" "," ",IF(A31="Totals",SUM($G$14:G30),+D31-E31+F31))</f>
        <v xml:space="preserve"> </v>
      </c>
    </row>
    <row r="32" spans="1:7" ht="15.6">
      <c r="A32" s="89" t="str">
        <f t="shared" si="0"/>
        <v xml:space="preserve"> </v>
      </c>
      <c r="B32" s="90" t="str">
        <f t="shared" si="1"/>
        <v xml:space="preserve"> </v>
      </c>
      <c r="C32" s="91" t="str">
        <f>IF(A32=" "," ",IF(A32="Totals",SUM($C$14:C31),+$B$8))</f>
        <v xml:space="preserve"> </v>
      </c>
      <c r="D32" s="91" t="str">
        <f>IF(A32=" "," ",IF(A32="Totals",SUM($D$14:D31),+B32*($D$8/100)))</f>
        <v xml:space="preserve"> </v>
      </c>
      <c r="E32" s="92" t="str">
        <f>IF(A32=" "," ",IF(A32="Totals",SUM($E$14:E31),+D32*($F$8/100)))</f>
        <v xml:space="preserve"> </v>
      </c>
      <c r="F32" s="91" t="str">
        <f>IF(A32=" "," ",IF(A32="Totals",SUM($F$14:F31),C32-D32))</f>
        <v xml:space="preserve"> </v>
      </c>
      <c r="G32" s="91" t="str">
        <f>IF(A32=" "," ",IF(A32="Totals",SUM($G$14:G31),+D32-E32+F32))</f>
        <v xml:space="preserve"> </v>
      </c>
    </row>
    <row r="33" spans="1:7" ht="15.6">
      <c r="A33" s="89" t="str">
        <f t="shared" si="0"/>
        <v xml:space="preserve"> </v>
      </c>
      <c r="B33" s="90" t="str">
        <f t="shared" si="1"/>
        <v xml:space="preserve"> </v>
      </c>
      <c r="C33" s="91" t="str">
        <f>IF(A33=" "," ",IF(A33="Totals",SUM($C$14:C32),+$B$8))</f>
        <v xml:space="preserve"> </v>
      </c>
      <c r="D33" s="91" t="str">
        <f>IF(A33=" "," ",IF(A33="Totals",SUM($D$14:D32),+B33*($D$8/100)))</f>
        <v xml:space="preserve"> </v>
      </c>
      <c r="E33" s="92" t="str">
        <f>IF(A33=" "," ",IF(A33="Totals",SUM($E$14:E32),+D33*($F$8/100)))</f>
        <v xml:space="preserve"> </v>
      </c>
      <c r="F33" s="91" t="str">
        <f>IF(A33=" "," ",IF(A33="Totals",SUM($F$14:F32),C33-D33))</f>
        <v xml:space="preserve"> </v>
      </c>
      <c r="G33" s="91" t="str">
        <f>IF(A33=" "," ",IF(A33="Totals",SUM($G$14:G32),+D33-E33+F33))</f>
        <v xml:space="preserve"> </v>
      </c>
    </row>
    <row r="34" spans="1:7" ht="15.6">
      <c r="A34" s="89" t="str">
        <f t="shared" si="0"/>
        <v xml:space="preserve"> </v>
      </c>
      <c r="B34" s="90" t="str">
        <f t="shared" si="1"/>
        <v xml:space="preserve"> </v>
      </c>
      <c r="C34" s="91" t="str">
        <f>IF(A34=" "," ",IF(A34="Totals",SUM($C$14:C33),+$B$8))</f>
        <v xml:space="preserve"> </v>
      </c>
      <c r="D34" s="91" t="str">
        <f>IF(A34=" "," ",IF(A34="Totals",SUM($D$14:D33),+B34*($D$8/100)))</f>
        <v xml:space="preserve"> </v>
      </c>
      <c r="E34" s="92" t="str">
        <f>IF(A34=" "," ",IF(A34="Totals",SUM($E$14:E33),+D34*($F$8/100)))</f>
        <v xml:space="preserve"> </v>
      </c>
      <c r="F34" s="91" t="str">
        <f>IF(A34=" "," ",IF(A34="Totals",SUM($F$14:F33),C34-D34))</f>
        <v xml:space="preserve"> </v>
      </c>
      <c r="G34" s="91" t="str">
        <f>IF(A34=" "," ",IF(A34="Totals",SUM($G$14:G33),+D34-E34+F34))</f>
        <v xml:space="preserve"> </v>
      </c>
    </row>
    <row r="35" spans="1:7" ht="15.6">
      <c r="A35" s="89" t="str">
        <f t="shared" si="0"/>
        <v xml:space="preserve"> </v>
      </c>
      <c r="B35" s="90" t="str">
        <f t="shared" si="1"/>
        <v xml:space="preserve"> </v>
      </c>
      <c r="C35" s="91" t="str">
        <f>IF(A35=" "," ",IF(A35="Totals",SUM($C$14:C34),+$B$8))</f>
        <v xml:space="preserve"> </v>
      </c>
      <c r="D35" s="91" t="str">
        <f>IF(A35=" "," ",IF(A35="Totals",SUM($D$14:D34),+B35*($D$8/100)))</f>
        <v xml:space="preserve"> </v>
      </c>
      <c r="E35" s="92" t="str">
        <f>IF(A35=" "," ",IF(A35="Totals",SUM($E$14:E34),+D35*($F$8/100)))</f>
        <v xml:space="preserve"> </v>
      </c>
      <c r="F35" s="91" t="str">
        <f>IF(A35=" "," ",IF(A35="Totals",SUM($F$14:F34),C35-D35))</f>
        <v xml:space="preserve"> </v>
      </c>
      <c r="G35" s="91" t="str">
        <f>IF(A35=" "," ",IF(A35="Totals",SUM($G$14:G34),+D35-E35+F35))</f>
        <v xml:space="preserve"> </v>
      </c>
    </row>
    <row r="36" spans="1:7" ht="15.6">
      <c r="A36" s="89" t="str">
        <f t="shared" si="0"/>
        <v xml:space="preserve"> </v>
      </c>
      <c r="B36" s="90" t="str">
        <f t="shared" si="1"/>
        <v xml:space="preserve"> </v>
      </c>
      <c r="C36" s="91" t="str">
        <f>IF(A36=" "," ",IF(A36="Totals",SUM($C$14:C35),+$B$8))</f>
        <v xml:space="preserve"> </v>
      </c>
      <c r="D36" s="91" t="str">
        <f>IF(A36=" "," ",IF(A36="Totals",SUM($D$14:D35),+B36*($D$8/100)))</f>
        <v xml:space="preserve"> </v>
      </c>
      <c r="E36" s="92" t="str">
        <f>IF(A36=" "," ",IF(A36="Totals",SUM($E$14:E35),+D36*($F$8/100)))</f>
        <v xml:space="preserve"> </v>
      </c>
      <c r="F36" s="91" t="str">
        <f>IF(A36=" "," ",IF(A36="Totals",SUM($F$14:F35),C36-D36))</f>
        <v xml:space="preserve"> </v>
      </c>
      <c r="G36" s="91" t="str">
        <f>IF(A36=" "," ",IF(A36="Totals",SUM($G$14:G35),+D36-E36+F36))</f>
        <v xml:space="preserve"> </v>
      </c>
    </row>
    <row r="37" spans="1:7" ht="15.6">
      <c r="A37" s="89" t="str">
        <f t="shared" si="0"/>
        <v xml:space="preserve"> </v>
      </c>
      <c r="B37" s="90" t="str">
        <f t="shared" si="1"/>
        <v xml:space="preserve"> </v>
      </c>
      <c r="C37" s="91" t="str">
        <f>IF(A37=" "," ",IF(A37="Totals",SUM($C$14:C36),+$B$8))</f>
        <v xml:space="preserve"> </v>
      </c>
      <c r="D37" s="91" t="str">
        <f>IF(A37=" "," ",IF(A37="Totals",SUM($D$14:D36),+B37*($D$8/100)))</f>
        <v xml:space="preserve"> </v>
      </c>
      <c r="E37" s="92" t="str">
        <f>IF(A37=" "," ",IF(A37="Totals",SUM($E$14:E36),+D37*($F$8/100)))</f>
        <v xml:space="preserve"> </v>
      </c>
      <c r="F37" s="91" t="str">
        <f>IF(A37=" "," ",IF(A37="Totals",SUM($F$14:F36),C37-D37))</f>
        <v xml:space="preserve"> </v>
      </c>
      <c r="G37" s="91" t="str">
        <f>IF(A37=" "," ",IF(A37="Totals",SUM($G$14:G36),+D37-E37+F37))</f>
        <v xml:space="preserve"> </v>
      </c>
    </row>
    <row r="38" spans="1:7" ht="15.6">
      <c r="A38" s="89" t="str">
        <f t="shared" si="0"/>
        <v xml:space="preserve"> </v>
      </c>
      <c r="B38" s="90" t="str">
        <f t="shared" si="1"/>
        <v xml:space="preserve"> </v>
      </c>
      <c r="C38" s="91" t="str">
        <f>IF(A38=" "," ",IF(A38="Totals",SUM($C$14:C37),+$B$8))</f>
        <v xml:space="preserve"> </v>
      </c>
      <c r="D38" s="91" t="str">
        <f>IF(A38=" "," ",IF(A38="Totals",SUM($D$14:D37),+B38*($D$8/100)))</f>
        <v xml:space="preserve"> </v>
      </c>
      <c r="E38" s="92" t="str">
        <f>IF(A38=" "," ",IF(A38="Totals",SUM($E$14:E37),+D38*($F$8/100)))</f>
        <v xml:space="preserve"> </v>
      </c>
      <c r="F38" s="91" t="str">
        <f>IF(A38=" "," ",IF(A38="Totals",SUM($F$14:F37),C38-D38))</f>
        <v xml:space="preserve"> </v>
      </c>
      <c r="G38" s="91" t="str">
        <f>IF(A38=" "," ",IF(A38="Totals",SUM($G$14:G37),+D38-E38+F38))</f>
        <v xml:space="preserve"> </v>
      </c>
    </row>
    <row r="39" spans="1:7" ht="15.6">
      <c r="A39" s="89" t="str">
        <f t="shared" si="0"/>
        <v xml:space="preserve"> </v>
      </c>
      <c r="B39" s="90" t="str">
        <f t="shared" si="1"/>
        <v xml:space="preserve"> </v>
      </c>
      <c r="C39" s="91" t="str">
        <f>IF(A39=" "," ",IF(A39="Totals",SUM($C$14:C38),+$B$8))</f>
        <v xml:space="preserve"> </v>
      </c>
      <c r="D39" s="91" t="str">
        <f>IF(A39=" "," ",IF(A39="Totals",SUM($D$14:D38),+B39*($D$8/100)))</f>
        <v xml:space="preserve"> </v>
      </c>
      <c r="E39" s="92" t="str">
        <f>IF(A39=" "," ",IF(A39="Totals",SUM($E$14:E38),+D39*($F$8/100)))</f>
        <v xml:space="preserve"> </v>
      </c>
      <c r="F39" s="91" t="str">
        <f>IF(A39=" "," ",IF(A39="Totals",SUM($F$14:F38),C39-D39))</f>
        <v xml:space="preserve"> </v>
      </c>
      <c r="G39" s="91" t="str">
        <f>IF(A39=" "," ",IF(A39="Totals",SUM($G$14:G38),+D39-E39+F39))</f>
        <v xml:space="preserve"> </v>
      </c>
    </row>
    <row r="40" spans="1:7" ht="15.6">
      <c r="A40" s="89" t="str">
        <f t="shared" si="0"/>
        <v xml:space="preserve"> </v>
      </c>
      <c r="B40" s="90" t="str">
        <f t="shared" si="1"/>
        <v xml:space="preserve"> </v>
      </c>
      <c r="C40" s="91" t="str">
        <f>IF(A40=" "," ",IF(A40="Totals",SUM($C$14:C39),+$B$8))</f>
        <v xml:space="preserve"> </v>
      </c>
      <c r="D40" s="91" t="str">
        <f>IF(A40=" "," ",IF(A40="Totals",SUM($D$14:D39),+B40*($D$8/100)))</f>
        <v xml:space="preserve"> </v>
      </c>
      <c r="E40" s="92" t="str">
        <f>IF(A40=" "," ",IF(A40="Totals",SUM($E$14:E39),+D40*($F$8/100)))</f>
        <v xml:space="preserve"> </v>
      </c>
      <c r="F40" s="91" t="str">
        <f>IF(A40=" "," ",IF(A40="Totals",SUM($F$14:F39),C40-D40))</f>
        <v xml:space="preserve"> </v>
      </c>
      <c r="G40" s="91" t="str">
        <f>IF(A40=" "," ",IF(A40="Totals",SUM($G$14:G39),+D40-E40+F40))</f>
        <v xml:space="preserve"> </v>
      </c>
    </row>
    <row r="41" spans="1:7" ht="15.6">
      <c r="A41" s="89" t="str">
        <f t="shared" si="0"/>
        <v xml:space="preserve"> </v>
      </c>
      <c r="B41" s="90" t="str">
        <f t="shared" si="1"/>
        <v xml:space="preserve"> </v>
      </c>
      <c r="C41" s="91" t="str">
        <f>IF(A41=" "," ",IF(A41="Totals",SUM($C$14:C40),+$B$8))</f>
        <v xml:space="preserve"> </v>
      </c>
      <c r="D41" s="91" t="str">
        <f>IF(A41=" "," ",IF(A41="Totals",SUM($D$14:D40),+B41*($D$8/100)))</f>
        <v xml:space="preserve"> </v>
      </c>
      <c r="E41" s="92" t="str">
        <f>IF(A41=" "," ",IF(A41="Totals",SUM($E$14:E40),+D41*($F$8/100)))</f>
        <v xml:space="preserve"> </v>
      </c>
      <c r="F41" s="91" t="str">
        <f>IF(A41=" "," ",IF(A41="Totals",SUM($F$14:F40),C41-D41))</f>
        <v xml:space="preserve"> </v>
      </c>
      <c r="G41" s="91" t="str">
        <f>IF(A41=" "," ",IF(A41="Totals",SUM($G$14:G40),+D41-E41+F41))</f>
        <v xml:space="preserve"> </v>
      </c>
    </row>
    <row r="42" spans="1:7" ht="15.6">
      <c r="A42" s="89" t="str">
        <f t="shared" si="0"/>
        <v xml:space="preserve"> </v>
      </c>
      <c r="B42" s="90" t="str">
        <f t="shared" si="1"/>
        <v xml:space="preserve"> </v>
      </c>
      <c r="C42" s="91" t="str">
        <f>IF(A42=" "," ",IF(A42="Totals",SUM($C$14:C41),+$B$8))</f>
        <v xml:space="preserve"> </v>
      </c>
      <c r="D42" s="91" t="str">
        <f>IF(A42=" "," ",IF(A42="Totals",SUM($D$14:D41),+B42*($D$8/100)))</f>
        <v xml:space="preserve"> </v>
      </c>
      <c r="E42" s="92" t="str">
        <f>IF(A42=" "," ",IF(A42="Totals",SUM($E$14:E41),+D42*($F$8/100)))</f>
        <v xml:space="preserve"> </v>
      </c>
      <c r="F42" s="91" t="str">
        <f>IF(A42=" "," ",IF(A42="Totals",SUM($F$14:F41),C42-D42))</f>
        <v xml:space="preserve"> </v>
      </c>
      <c r="G42" s="91" t="str">
        <f>IF(A42=" "," ",IF(A42="Totals",SUM($G$14:G41),+D42-E42+F42))</f>
        <v xml:space="preserve"> </v>
      </c>
    </row>
    <row r="43" spans="1:7" ht="15.6">
      <c r="A43" s="89" t="str">
        <f t="shared" si="0"/>
        <v xml:space="preserve"> </v>
      </c>
      <c r="B43" s="90" t="str">
        <f t="shared" si="1"/>
        <v xml:space="preserve"> </v>
      </c>
      <c r="C43" s="91" t="str">
        <f>IF(A43=" "," ",IF(A43="Totals",SUM($C$14:C42),+$B$8))</f>
        <v xml:space="preserve"> </v>
      </c>
      <c r="D43" s="91" t="str">
        <f>IF(A43=" "," ",IF(A43="Totals",SUM($D$14:D42),+B43*($D$8/100)))</f>
        <v xml:space="preserve"> </v>
      </c>
      <c r="E43" s="92" t="str">
        <f>IF(A43=" "," ",IF(A43="Totals",SUM($E$14:E42),+D43*($F$8/100)))</f>
        <v xml:space="preserve"> </v>
      </c>
      <c r="F43" s="91" t="str">
        <f>IF(A43=" "," ",IF(A43="Totals",SUM($F$14:F42),C43-D43))</f>
        <v xml:space="preserve"> </v>
      </c>
      <c r="G43" s="91" t="str">
        <f>IF(A43=" "," ",IF(A43="Totals",SUM($G$14:G42),+D43-E43+F43))</f>
        <v xml:space="preserve"> </v>
      </c>
    </row>
    <row r="44" spans="1:7" ht="15.6">
      <c r="A44" s="89" t="str">
        <f t="shared" si="0"/>
        <v xml:space="preserve"> </v>
      </c>
      <c r="B44" s="90" t="str">
        <f t="shared" si="1"/>
        <v xml:space="preserve"> </v>
      </c>
      <c r="C44" s="91" t="str">
        <f>IF(A44=" "," ",IF(A44="Totals",SUM($C$14:C43),+$B$8))</f>
        <v xml:space="preserve"> </v>
      </c>
      <c r="D44" s="91" t="str">
        <f>IF(A44=" "," ",IF(A44="Totals",SUM($D$14:D43),+B44*($D$8/100)))</f>
        <v xml:space="preserve"> </v>
      </c>
      <c r="E44" s="92" t="str">
        <f>IF(A44=" "," ",IF(A44="Totals",SUM($E$14:E43),+D44*($F$8/100)))</f>
        <v xml:space="preserve"> </v>
      </c>
      <c r="F44" s="91" t="str">
        <f>IF(A44=" "," ",IF(A44="Totals",SUM($F$14:F43),C44-D44))</f>
        <v xml:space="preserve"> </v>
      </c>
      <c r="G44" s="91" t="str">
        <f>IF(A44=" "," ",IF(A44="Totals",SUM($G$14:G43),+D44-E44+F44))</f>
        <v xml:space="preserve"> </v>
      </c>
    </row>
    <row r="45" spans="1:7" ht="15.6">
      <c r="A45" s="89" t="str">
        <f t="shared" si="0"/>
        <v xml:space="preserve"> </v>
      </c>
      <c r="B45" s="90" t="str">
        <f t="shared" si="1"/>
        <v xml:space="preserve"> </v>
      </c>
      <c r="C45" s="91" t="str">
        <f>IF(A45=" "," ",IF(A45="Totals",SUM($C$14:C44),+$B$8))</f>
        <v xml:space="preserve"> </v>
      </c>
      <c r="D45" s="91" t="str">
        <f>IF(A45=" "," ",IF(A45="Totals",SUM($D$14:D44),+B45*($D$8/100)))</f>
        <v xml:space="preserve"> </v>
      </c>
      <c r="E45" s="92" t="str">
        <f>IF(A45=" "," ",IF(A45="Totals",SUM($E$14:E44),+D45*($F$8/100)))</f>
        <v xml:space="preserve"> </v>
      </c>
      <c r="F45" s="91" t="str">
        <f>IF(A45=" "," ",IF(A45="Totals",SUM($F$14:F44),C45-D45))</f>
        <v xml:space="preserve"> </v>
      </c>
      <c r="G45" s="91" t="str">
        <f>IF(A45=" "," ",IF(A45="Totals",SUM($G$14:G44),+D45-E45+F45))</f>
        <v xml:space="preserve"> </v>
      </c>
    </row>
    <row r="46" spans="1:7" ht="15.6">
      <c r="A46" s="89" t="str">
        <f t="shared" si="0"/>
        <v xml:space="preserve"> </v>
      </c>
      <c r="B46" s="90" t="str">
        <f t="shared" si="1"/>
        <v xml:space="preserve"> </v>
      </c>
      <c r="C46" s="91" t="str">
        <f>IF(A46=" "," ",IF(A46="Totals",SUM($C$14:C45),+$B$8))</f>
        <v xml:space="preserve"> </v>
      </c>
      <c r="D46" s="91" t="str">
        <f>IF(A46=" "," ",IF(A46="Totals",SUM($D$14:D45),+B46*($D$8/100)))</f>
        <v xml:space="preserve"> </v>
      </c>
      <c r="E46" s="92" t="str">
        <f>IF(A46=" "," ",IF(A46="Totals",SUM($E$14:E45),+D46*($F$8/100)))</f>
        <v xml:space="preserve"> </v>
      </c>
      <c r="F46" s="91" t="str">
        <f>IF(A46=" "," ",IF(A46="Totals",SUM($F$14:F45),C46-D46))</f>
        <v xml:space="preserve"> </v>
      </c>
      <c r="G46" s="91" t="str">
        <f>IF(A46=" "," ",IF(A46="Totals",SUM($G$14:G45),+D46-E46+F46))</f>
        <v xml:space="preserve"> </v>
      </c>
    </row>
    <row r="47" spans="1:7" ht="15.6">
      <c r="A47" s="89" t="str">
        <f t="shared" si="0"/>
        <v xml:space="preserve"> </v>
      </c>
      <c r="B47" s="90" t="str">
        <f t="shared" si="1"/>
        <v xml:space="preserve"> </v>
      </c>
      <c r="C47" s="91" t="str">
        <f>IF(A47=" "," ",IF(A47="Totals",SUM($C$14:C46),+$B$8))</f>
        <v xml:space="preserve"> </v>
      </c>
      <c r="D47" s="91" t="str">
        <f>IF(A47=" "," ",IF(A47="Totals",SUM($D$14:D46),+B47*($D$8/100)))</f>
        <v xml:space="preserve"> </v>
      </c>
      <c r="E47" s="92" t="str">
        <f>IF(A47=" "," ",IF(A47="Totals",SUM($E$14:E46),+D47*($F$8/100)))</f>
        <v xml:space="preserve"> </v>
      </c>
      <c r="F47" s="91" t="str">
        <f>IF(A47=" "," ",IF(A47="Totals",SUM($F$14:F46),C47-D47))</f>
        <v xml:space="preserve"> </v>
      </c>
      <c r="G47" s="91" t="str">
        <f>IF(A47=" "," ",IF(A47="Totals",SUM($G$14:G46),+D47-E47+F47))</f>
        <v xml:space="preserve"> </v>
      </c>
    </row>
    <row r="48" spans="1:7" ht="15.6">
      <c r="A48" s="89" t="str">
        <f t="shared" si="0"/>
        <v xml:space="preserve"> </v>
      </c>
      <c r="B48" s="90" t="str">
        <f t="shared" si="1"/>
        <v xml:space="preserve"> </v>
      </c>
      <c r="C48" s="91" t="str">
        <f>IF(A48=" "," ",IF(A48="Totals",SUM($C$14:C47),+$B$8))</f>
        <v xml:space="preserve"> </v>
      </c>
      <c r="D48" s="91" t="str">
        <f>IF(A48=" "," ",IF(A48="Totals",SUM($D$14:D47),+B48*($D$8/100)))</f>
        <v xml:space="preserve"> </v>
      </c>
      <c r="E48" s="92" t="str">
        <f>IF(A48=" "," ",IF(A48="Totals",SUM($E$14:E47),+D48*($F$8/100)))</f>
        <v xml:space="preserve"> </v>
      </c>
      <c r="F48" s="91" t="str">
        <f>IF(A48=" "," ",IF(A48="Totals",SUM($F$14:F47),C48-D48))</f>
        <v xml:space="preserve"> </v>
      </c>
      <c r="G48" s="91" t="str">
        <f>IF(A48=" "," ",IF(A48="Totals",SUM($G$14:G47),+D48-E48+F48))</f>
        <v xml:space="preserve"> </v>
      </c>
    </row>
    <row r="49" spans="1:7" ht="15.6">
      <c r="A49" s="89" t="str">
        <f t="shared" si="0"/>
        <v xml:space="preserve"> </v>
      </c>
      <c r="B49" s="90" t="str">
        <f t="shared" si="1"/>
        <v xml:space="preserve"> </v>
      </c>
      <c r="C49" s="91" t="str">
        <f>IF(A49=" "," ",IF(A49="Totals",SUM($C$14:C48),+$B$8))</f>
        <v xml:space="preserve"> </v>
      </c>
      <c r="D49" s="91" t="str">
        <f>IF(A49=" "," ",IF(A49="Totals",SUM($D$14:D48),+B49*($D$8/100)))</f>
        <v xml:space="preserve"> </v>
      </c>
      <c r="E49" s="92" t="str">
        <f>IF(A49=" "," ",IF(A49="Totals",SUM($E$14:E48),+D49*($F$8/100)))</f>
        <v xml:space="preserve"> </v>
      </c>
      <c r="F49" s="91" t="str">
        <f>IF(A49=" "," ",IF(A49="Totals",SUM($F$14:F48),C49-D49))</f>
        <v xml:space="preserve"> </v>
      </c>
      <c r="G49" s="91" t="str">
        <f>IF(A49=" "," ",IF(A49="Totals",SUM($G$14:G48),+D49-E49+F49))</f>
        <v xml:space="preserve"> </v>
      </c>
    </row>
    <row r="50" spans="1:7" ht="15.6">
      <c r="A50" s="89" t="str">
        <f t="shared" si="0"/>
        <v xml:space="preserve"> </v>
      </c>
      <c r="B50" s="90" t="str">
        <f t="shared" si="1"/>
        <v xml:space="preserve"> </v>
      </c>
      <c r="C50" s="91" t="str">
        <f>IF(A50=" "," ",IF(A50="Totals",SUM($C$14:C49),+$B$8))</f>
        <v xml:space="preserve"> </v>
      </c>
      <c r="D50" s="91" t="str">
        <f>IF(A50=" "," ",IF(A50="Totals",SUM($D$14:D49),+B50*($D$8/100)))</f>
        <v xml:space="preserve"> </v>
      </c>
      <c r="E50" s="92" t="str">
        <f>IF(A50=" "," ",IF(A50="Totals",SUM($E$14:E49),+D50*($F$8/100)))</f>
        <v xml:space="preserve"> </v>
      </c>
      <c r="F50" s="91" t="str">
        <f>IF(A50=" "," ",IF(A50="Totals",SUM($F$14:F49),C50-D50))</f>
        <v xml:space="preserve"> </v>
      </c>
      <c r="G50" s="91" t="str">
        <f>IF(A50=" "," ",IF(A50="Totals",SUM($G$14:G49),+D50-E50+F50))</f>
        <v xml:space="preserve"> </v>
      </c>
    </row>
    <row r="51" spans="1:7" ht="15.6">
      <c r="A51" s="89" t="str">
        <f t="shared" si="0"/>
        <v xml:space="preserve"> </v>
      </c>
      <c r="B51" s="90" t="str">
        <f t="shared" si="1"/>
        <v xml:space="preserve"> </v>
      </c>
      <c r="C51" s="91" t="str">
        <f>IF(A51=" "," ",IF(A51="Totals",SUM($C$14:C50),+$B$8))</f>
        <v xml:space="preserve"> </v>
      </c>
      <c r="D51" s="91" t="str">
        <f>IF(A51=" "," ",IF(A51="Totals",SUM($D$14:D50),+B51*($D$8/100)))</f>
        <v xml:space="preserve"> </v>
      </c>
      <c r="E51" s="92" t="str">
        <f>IF(A51=" "," ",IF(A51="Totals",SUM($E$14:E50),+D51*($F$8/100)))</f>
        <v xml:space="preserve"> </v>
      </c>
      <c r="F51" s="91" t="str">
        <f>IF(A51=" "," ",IF(A51="Totals",SUM($F$14:F50),C51-D51))</f>
        <v xml:space="preserve"> </v>
      </c>
      <c r="G51" s="91" t="str">
        <f>IF(A51=" "," ",IF(A51="Totals",SUM($G$14:G50),+D51-E51+F51))</f>
        <v xml:space="preserve"> </v>
      </c>
    </row>
    <row r="52" spans="1:7" ht="15.6">
      <c r="A52" s="89" t="str">
        <f t="shared" si="0"/>
        <v xml:space="preserve"> </v>
      </c>
      <c r="B52" s="90" t="str">
        <f t="shared" si="1"/>
        <v xml:space="preserve"> </v>
      </c>
      <c r="C52" s="91" t="str">
        <f>IF(A52=" "," ",IF(A52="Totals",SUM($C$14:C51),+$B$8))</f>
        <v xml:space="preserve"> </v>
      </c>
      <c r="D52" s="91" t="str">
        <f>IF(A52=" "," ",IF(A52="Totals",SUM($D$14:D51),+B52*($D$8/100)))</f>
        <v xml:space="preserve"> </v>
      </c>
      <c r="E52" s="92" t="str">
        <f>IF(A52=" "," ",IF(A52="Totals",SUM($E$14:E51),+D52*($F$8/100)))</f>
        <v xml:space="preserve"> </v>
      </c>
      <c r="F52" s="91" t="str">
        <f>IF(A52=" "," ",IF(A52="Totals",SUM($F$14:F51),C52-D52))</f>
        <v xml:space="preserve"> </v>
      </c>
      <c r="G52" s="91" t="str">
        <f>IF(A52=" "," ",IF(A52="Totals",SUM($G$14:G51),+D52-E52+F52))</f>
        <v xml:space="preserve"> </v>
      </c>
    </row>
    <row r="53" spans="1:7" ht="15.6">
      <c r="A53" s="89" t="str">
        <f t="shared" si="0"/>
        <v xml:space="preserve"> </v>
      </c>
      <c r="B53" s="90" t="str">
        <f t="shared" si="1"/>
        <v xml:space="preserve"> </v>
      </c>
      <c r="C53" s="91" t="str">
        <f>IF(A53=" "," ",IF(A53="Totals",SUM($C$14:C52),+$B$8))</f>
        <v xml:space="preserve"> </v>
      </c>
      <c r="D53" s="91" t="str">
        <f>IF(A53=" "," ",IF(A53="Totals",SUM($D$14:D52),+B53*($D$8/100)))</f>
        <v xml:space="preserve"> </v>
      </c>
      <c r="E53" s="92" t="str">
        <f>IF(A53=" "," ",IF(A53="Totals",SUM($E$14:E52),+D53*($F$8/100)))</f>
        <v xml:space="preserve"> </v>
      </c>
      <c r="F53" s="91" t="str">
        <f>IF(A53=" "," ",IF(A53="Totals",SUM($F$14:F52),C53-D53))</f>
        <v xml:space="preserve"> </v>
      </c>
      <c r="G53" s="91" t="str">
        <f>IF(A53=" "," ",IF(A53="Totals",SUM($G$14:G52),+D53-E53+F53))</f>
        <v xml:space="preserve"> </v>
      </c>
    </row>
    <row r="54" spans="1:7" ht="15.6">
      <c r="A54" s="89" t="str">
        <f t="shared" si="0"/>
        <v xml:space="preserve"> </v>
      </c>
      <c r="B54" s="90" t="str">
        <f t="shared" si="1"/>
        <v xml:space="preserve"> </v>
      </c>
      <c r="C54" s="91" t="str">
        <f>IF(A54=" "," ",IF(A54="Totals",SUM($C$14:C53),+$B$8))</f>
        <v xml:space="preserve"> </v>
      </c>
      <c r="D54" s="91" t="str">
        <f>IF(A54=" "," ",IF(A54="Totals",SUM($D$14:D53),+B54*($D$8/100)))</f>
        <v xml:space="preserve"> </v>
      </c>
      <c r="E54" s="92" t="str">
        <f>IF(A54=" "," ",IF(A54="Totals",SUM($E$14:E53),+D54*($F$8/100)))</f>
        <v xml:space="preserve"> </v>
      </c>
      <c r="F54" s="91" t="str">
        <f>IF(A54=" "," ",IF(A54="Totals",SUM($F$14:F53),C54-D54))</f>
        <v xml:space="preserve"> </v>
      </c>
      <c r="G54" s="91" t="str">
        <f>IF(A54=" "," ",IF(A54="Totals",SUM($G$14:G53),+D54-E54+F54))</f>
        <v xml:space="preserve"> </v>
      </c>
    </row>
  </sheetData>
  <phoneticPr fontId="0" type="noConversion"/>
  <printOptions horizontalCentered="1"/>
  <pageMargins left="0.5" right="0.5" top="0.5" bottom="0.5" header="0.5" footer="0.5"/>
  <pageSetup scale="84" orientation="portrait" r:id="rId1"/>
  <headerFooter alignWithMargins="0">
    <oddFooter>&amp;L&amp;8&amp;D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>
    <pageSetUpPr fitToPage="1"/>
  </sheetPr>
  <dimension ref="A1:IV95"/>
  <sheetViews>
    <sheetView defaultGridColor="0" colorId="23" zoomScale="77" workbookViewId="0">
      <selection activeCell="H50" sqref="H50"/>
    </sheetView>
  </sheetViews>
  <sheetFormatPr defaultColWidth="9.81640625" defaultRowHeight="15"/>
  <cols>
    <col min="1" max="1" width="5.81640625" customWidth="1"/>
    <col min="2" max="2" width="10.81640625" style="49" customWidth="1"/>
    <col min="3" max="3" width="9.81640625" style="7" customWidth="1"/>
    <col min="4" max="4" width="10.81640625" style="7" customWidth="1"/>
    <col min="5" max="6" width="9.81640625" style="7"/>
    <col min="8" max="8" width="9.81640625" style="2"/>
  </cols>
  <sheetData>
    <row r="1" spans="1:256" ht="39.6">
      <c r="A1" s="168" t="s">
        <v>40</v>
      </c>
      <c r="B1" s="169"/>
      <c r="C1" s="154"/>
      <c r="D1" s="168"/>
      <c r="E1" s="147"/>
      <c r="F1" s="168"/>
      <c r="G1" s="168"/>
      <c r="H1" s="16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39"/>
      <c r="DI1" s="39"/>
      <c r="DJ1" s="39"/>
      <c r="DK1" s="39"/>
      <c r="DL1" s="39"/>
      <c r="DM1" s="39"/>
      <c r="DN1" s="39"/>
      <c r="DO1" s="39"/>
      <c r="DP1" s="39"/>
      <c r="DQ1" s="39"/>
      <c r="DR1" s="39"/>
      <c r="DS1" s="39"/>
      <c r="DT1" s="39"/>
      <c r="DU1" s="39"/>
      <c r="DV1" s="39"/>
      <c r="DW1" s="39"/>
      <c r="DX1" s="39"/>
      <c r="DY1" s="39"/>
      <c r="DZ1" s="39"/>
      <c r="EA1" s="39"/>
      <c r="EB1" s="39"/>
      <c r="EC1" s="39"/>
      <c r="ED1" s="39"/>
      <c r="EE1" s="39"/>
      <c r="EF1" s="39"/>
      <c r="EG1" s="39"/>
      <c r="EH1" s="39"/>
      <c r="EI1" s="39"/>
      <c r="EJ1" s="39"/>
      <c r="EK1" s="39"/>
      <c r="EL1" s="39"/>
      <c r="EM1" s="39"/>
      <c r="EN1" s="39"/>
      <c r="EO1" s="39"/>
      <c r="EP1" s="39"/>
      <c r="EQ1" s="39"/>
      <c r="ER1" s="39"/>
      <c r="ES1" s="39"/>
      <c r="ET1" s="39"/>
      <c r="EU1" s="39"/>
      <c r="EV1" s="39"/>
      <c r="EW1" s="39"/>
      <c r="EX1" s="39"/>
      <c r="EY1" s="39"/>
      <c r="EZ1" s="39"/>
      <c r="FA1" s="39"/>
      <c r="FB1" s="39"/>
      <c r="FC1" s="39"/>
      <c r="FD1" s="39"/>
      <c r="FE1" s="39"/>
      <c r="FF1" s="39"/>
      <c r="FG1" s="39"/>
      <c r="FH1" s="39"/>
      <c r="FI1" s="39"/>
      <c r="FJ1" s="39"/>
      <c r="FK1" s="39"/>
      <c r="FL1" s="39"/>
      <c r="FM1" s="39"/>
      <c r="FN1" s="39"/>
      <c r="FO1" s="39"/>
      <c r="FP1" s="39"/>
      <c r="FQ1" s="39"/>
      <c r="FR1" s="39"/>
      <c r="FS1" s="39"/>
      <c r="FT1" s="39"/>
      <c r="FU1" s="39"/>
      <c r="FV1" s="39"/>
      <c r="FW1" s="39"/>
      <c r="FX1" s="39"/>
      <c r="FY1" s="39"/>
      <c r="FZ1" s="39"/>
      <c r="GA1" s="39"/>
      <c r="GB1" s="39"/>
      <c r="GC1" s="39"/>
      <c r="GD1" s="39"/>
      <c r="GE1" s="39"/>
      <c r="GF1" s="39"/>
      <c r="GG1" s="39"/>
      <c r="GH1" s="39"/>
      <c r="GI1" s="39"/>
      <c r="GJ1" s="39"/>
      <c r="GK1" s="39"/>
      <c r="GL1" s="39"/>
      <c r="GM1" s="39"/>
      <c r="GN1" s="39"/>
      <c r="GO1" s="39"/>
      <c r="GP1" s="39"/>
      <c r="GQ1" s="39"/>
      <c r="GR1" s="39"/>
      <c r="GS1" s="39"/>
      <c r="GT1" s="39"/>
      <c r="GU1" s="39"/>
      <c r="GV1" s="39"/>
      <c r="GW1" s="39"/>
      <c r="GX1" s="39"/>
      <c r="GY1" s="39"/>
      <c r="GZ1" s="39"/>
      <c r="HA1" s="39"/>
      <c r="HB1" s="39"/>
      <c r="HC1" s="39"/>
      <c r="HD1" s="39"/>
      <c r="HE1" s="39"/>
      <c r="HF1" s="39"/>
      <c r="HG1" s="39"/>
      <c r="HH1" s="39"/>
      <c r="HI1" s="39"/>
      <c r="HJ1" s="39"/>
      <c r="HK1" s="39"/>
      <c r="HL1" s="39"/>
      <c r="HM1" s="39"/>
      <c r="HN1" s="39"/>
      <c r="HO1" s="39"/>
      <c r="HP1" s="39"/>
      <c r="HQ1" s="39"/>
      <c r="HR1" s="39"/>
      <c r="HS1" s="39"/>
      <c r="HT1" s="39"/>
      <c r="HU1" s="39"/>
      <c r="HV1" s="39"/>
      <c r="HW1" s="39"/>
      <c r="HX1" s="39"/>
      <c r="HY1" s="39"/>
      <c r="HZ1" s="39"/>
      <c r="IA1" s="39"/>
      <c r="IB1" s="39"/>
      <c r="IC1" s="39"/>
      <c r="ID1" s="39"/>
      <c r="IE1" s="39"/>
      <c r="IF1" s="39"/>
      <c r="IG1" s="39"/>
      <c r="IH1" s="39"/>
      <c r="II1" s="39"/>
      <c r="IJ1" s="39"/>
      <c r="IK1" s="39"/>
      <c r="IL1" s="39"/>
      <c r="IM1" s="39"/>
      <c r="IN1" s="39"/>
      <c r="IO1" s="39"/>
      <c r="IP1" s="39"/>
      <c r="IQ1" s="39"/>
      <c r="IR1" s="39"/>
      <c r="IS1" s="39"/>
      <c r="IT1" s="39"/>
      <c r="IU1" s="39"/>
      <c r="IV1" s="39"/>
    </row>
    <row r="2" spans="1:256" ht="22.8">
      <c r="A2" s="51"/>
      <c r="B2" s="52"/>
      <c r="C2" s="41"/>
      <c r="D2" s="52"/>
      <c r="E2" s="41"/>
      <c r="F2" s="41"/>
      <c r="G2" s="41"/>
      <c r="H2" s="52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0"/>
      <c r="CT2" s="40"/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0"/>
      <c r="DF2" s="40"/>
      <c r="DG2" s="40"/>
      <c r="DH2" s="40"/>
      <c r="DI2" s="40"/>
      <c r="DJ2" s="40"/>
      <c r="DK2" s="40"/>
      <c r="DL2" s="40"/>
      <c r="DM2" s="40"/>
      <c r="DN2" s="40"/>
      <c r="DO2" s="40"/>
      <c r="DP2" s="40"/>
      <c r="DQ2" s="40"/>
      <c r="DR2" s="40"/>
      <c r="DS2" s="40"/>
      <c r="DT2" s="40"/>
      <c r="DU2" s="40"/>
      <c r="DV2" s="40"/>
      <c r="DW2" s="40"/>
      <c r="DX2" s="40"/>
      <c r="DY2" s="40"/>
      <c r="DZ2" s="40"/>
      <c r="EA2" s="40"/>
      <c r="EB2" s="40"/>
      <c r="EC2" s="40"/>
      <c r="ED2" s="40"/>
      <c r="EE2" s="40"/>
      <c r="EF2" s="40"/>
      <c r="EG2" s="40"/>
      <c r="EH2" s="40"/>
      <c r="EI2" s="40"/>
      <c r="EJ2" s="40"/>
      <c r="EK2" s="40"/>
      <c r="EL2" s="40"/>
      <c r="EM2" s="40"/>
      <c r="EN2" s="40"/>
      <c r="EO2" s="40"/>
      <c r="EP2" s="40"/>
      <c r="EQ2" s="40"/>
      <c r="ER2" s="40"/>
      <c r="ES2" s="40"/>
      <c r="ET2" s="40"/>
      <c r="EU2" s="40"/>
      <c r="EV2" s="40"/>
      <c r="EW2" s="40"/>
      <c r="EX2" s="40"/>
      <c r="EY2" s="40"/>
      <c r="EZ2" s="40"/>
      <c r="FA2" s="40"/>
      <c r="FB2" s="40"/>
      <c r="FC2" s="40"/>
      <c r="FD2" s="40"/>
      <c r="FE2" s="40"/>
      <c r="FF2" s="40"/>
      <c r="FG2" s="40"/>
      <c r="FH2" s="40"/>
      <c r="FI2" s="40"/>
      <c r="FJ2" s="40"/>
      <c r="FK2" s="40"/>
      <c r="FL2" s="40"/>
      <c r="FM2" s="40"/>
      <c r="FN2" s="40"/>
      <c r="FO2" s="40"/>
      <c r="FP2" s="40"/>
      <c r="FQ2" s="40"/>
      <c r="FR2" s="40"/>
      <c r="FS2" s="40"/>
      <c r="FT2" s="40"/>
      <c r="FU2" s="40"/>
      <c r="FV2" s="40"/>
      <c r="FW2" s="40"/>
      <c r="FX2" s="40"/>
      <c r="FY2" s="40"/>
      <c r="FZ2" s="40"/>
      <c r="GA2" s="40"/>
      <c r="GB2" s="40"/>
      <c r="GC2" s="40"/>
      <c r="GD2" s="40"/>
      <c r="GE2" s="40"/>
      <c r="GF2" s="40"/>
      <c r="GG2" s="40"/>
      <c r="GH2" s="40"/>
      <c r="GI2" s="40"/>
      <c r="GJ2" s="40"/>
      <c r="GK2" s="40"/>
      <c r="GL2" s="40"/>
      <c r="GM2" s="40"/>
      <c r="GN2" s="40"/>
      <c r="GO2" s="40"/>
      <c r="GP2" s="40"/>
      <c r="GQ2" s="40"/>
      <c r="GR2" s="40"/>
      <c r="GS2" s="40"/>
      <c r="GT2" s="40"/>
      <c r="GU2" s="40"/>
      <c r="GV2" s="40"/>
      <c r="GW2" s="40"/>
      <c r="GX2" s="40"/>
      <c r="GY2" s="40"/>
      <c r="GZ2" s="40"/>
      <c r="HA2" s="40"/>
      <c r="HB2" s="40"/>
      <c r="HC2" s="40"/>
      <c r="HD2" s="40"/>
      <c r="HE2" s="40"/>
      <c r="HF2" s="40"/>
      <c r="HG2" s="40"/>
      <c r="HH2" s="40"/>
      <c r="HI2" s="40"/>
      <c r="HJ2" s="40"/>
      <c r="HK2" s="40"/>
      <c r="HL2" s="40"/>
      <c r="HM2" s="40"/>
      <c r="HN2" s="40"/>
      <c r="HO2" s="40"/>
      <c r="HP2" s="40"/>
      <c r="HQ2" s="40"/>
      <c r="HR2" s="40"/>
      <c r="HS2" s="40"/>
      <c r="HT2" s="40"/>
      <c r="HU2" s="40"/>
      <c r="HV2" s="40"/>
      <c r="HW2" s="40"/>
      <c r="HX2" s="40"/>
      <c r="HY2" s="40"/>
      <c r="HZ2" s="40"/>
      <c r="IA2" s="40"/>
      <c r="IB2" s="40"/>
      <c r="IC2" s="40"/>
      <c r="ID2" s="40"/>
      <c r="IE2" s="40"/>
      <c r="IF2" s="40"/>
      <c r="IG2" s="40"/>
      <c r="IH2" s="40"/>
      <c r="II2" s="40"/>
      <c r="IJ2" s="40"/>
      <c r="IK2" s="40"/>
      <c r="IL2" s="40"/>
      <c r="IM2" s="40"/>
      <c r="IN2" s="40"/>
      <c r="IO2" s="40"/>
      <c r="IP2" s="40"/>
      <c r="IQ2" s="40"/>
      <c r="IR2" s="40"/>
      <c r="IS2" s="40"/>
      <c r="IT2" s="40"/>
      <c r="IU2" s="40"/>
      <c r="IV2" s="40"/>
    </row>
    <row r="3" spans="1:256" ht="15.6">
      <c r="A3" s="50"/>
      <c r="B3" s="1"/>
      <c r="C3" s="42" t="s">
        <v>41</v>
      </c>
      <c r="D3" s="1"/>
      <c r="E3" s="42" t="s">
        <v>42</v>
      </c>
      <c r="F3" s="1"/>
      <c r="G3" s="42" t="s">
        <v>43</v>
      </c>
      <c r="H3" s="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  <c r="CY3" s="38"/>
      <c r="CZ3" s="38"/>
      <c r="DA3" s="38"/>
      <c r="DB3" s="38"/>
      <c r="DC3" s="38"/>
      <c r="DD3" s="38"/>
      <c r="DE3" s="38"/>
      <c r="DF3" s="38"/>
      <c r="DG3" s="38"/>
      <c r="DH3" s="38"/>
      <c r="DI3" s="38"/>
      <c r="DJ3" s="38"/>
      <c r="DK3" s="38"/>
      <c r="DL3" s="38"/>
      <c r="DM3" s="38"/>
      <c r="DN3" s="38"/>
      <c r="DO3" s="38"/>
      <c r="DP3" s="38"/>
      <c r="DQ3" s="38"/>
      <c r="DR3" s="38"/>
      <c r="DS3" s="38"/>
      <c r="DT3" s="38"/>
      <c r="DU3" s="38"/>
      <c r="DV3" s="38"/>
      <c r="DW3" s="38"/>
      <c r="DX3" s="38"/>
      <c r="DY3" s="38"/>
      <c r="DZ3" s="38"/>
      <c r="EA3" s="38"/>
      <c r="EB3" s="38"/>
      <c r="EC3" s="38"/>
      <c r="ED3" s="38"/>
      <c r="EE3" s="38"/>
      <c r="EF3" s="38"/>
      <c r="EG3" s="38"/>
      <c r="EH3" s="38"/>
      <c r="EI3" s="38"/>
      <c r="EJ3" s="38"/>
      <c r="EK3" s="38"/>
      <c r="EL3" s="38"/>
      <c r="EM3" s="38"/>
      <c r="EN3" s="38"/>
      <c r="EO3" s="38"/>
      <c r="EP3" s="38"/>
      <c r="EQ3" s="38"/>
      <c r="ER3" s="38"/>
      <c r="ES3" s="38"/>
      <c r="ET3" s="38"/>
      <c r="EU3" s="38"/>
      <c r="EV3" s="38"/>
      <c r="EW3" s="38"/>
      <c r="EX3" s="38"/>
      <c r="EY3" s="38"/>
      <c r="EZ3" s="38"/>
      <c r="FA3" s="38"/>
      <c r="FB3" s="38"/>
      <c r="FC3" s="38"/>
      <c r="FD3" s="38"/>
      <c r="FE3" s="38"/>
      <c r="FF3" s="38"/>
      <c r="FG3" s="38"/>
      <c r="FH3" s="38"/>
      <c r="FI3" s="38"/>
      <c r="FJ3" s="38"/>
      <c r="FK3" s="38"/>
      <c r="FL3" s="38"/>
      <c r="FM3" s="38"/>
      <c r="FN3" s="38"/>
      <c r="FO3" s="38"/>
      <c r="FP3" s="38"/>
      <c r="FQ3" s="38"/>
      <c r="FR3" s="38"/>
      <c r="FS3" s="38"/>
      <c r="FT3" s="38"/>
      <c r="FU3" s="38"/>
      <c r="FV3" s="38"/>
      <c r="FW3" s="38"/>
      <c r="FX3" s="38"/>
      <c r="FY3" s="38"/>
      <c r="FZ3" s="38"/>
      <c r="GA3" s="38"/>
      <c r="GB3" s="38"/>
      <c r="GC3" s="38"/>
      <c r="GD3" s="38"/>
      <c r="GE3" s="38"/>
      <c r="GF3" s="38"/>
      <c r="GG3" s="38"/>
      <c r="GH3" s="38"/>
      <c r="GI3" s="38"/>
      <c r="GJ3" s="38"/>
      <c r="GK3" s="38"/>
      <c r="GL3" s="38"/>
      <c r="GM3" s="38"/>
      <c r="GN3" s="38"/>
      <c r="GO3" s="38"/>
      <c r="GP3" s="38"/>
      <c r="GQ3" s="38"/>
      <c r="GR3" s="38"/>
      <c r="GS3" s="38"/>
      <c r="GT3" s="38"/>
      <c r="GU3" s="38"/>
      <c r="GV3" s="38"/>
      <c r="GW3" s="38"/>
      <c r="GX3" s="38"/>
      <c r="GY3" s="38"/>
      <c r="GZ3" s="38"/>
      <c r="HA3" s="38"/>
      <c r="HB3" s="38"/>
      <c r="HC3" s="38"/>
      <c r="HD3" s="38"/>
      <c r="HE3" s="38"/>
      <c r="HF3" s="38"/>
      <c r="HG3" s="38"/>
      <c r="HH3" s="38"/>
      <c r="HI3" s="38"/>
      <c r="HJ3" s="38"/>
      <c r="HK3" s="38"/>
      <c r="HL3" s="38"/>
      <c r="HM3" s="38"/>
      <c r="HN3" s="38"/>
      <c r="HO3" s="38"/>
      <c r="HP3" s="38"/>
      <c r="HQ3" s="38"/>
      <c r="HR3" s="38"/>
      <c r="HS3" s="38"/>
      <c r="HT3" s="38"/>
      <c r="HU3" s="38"/>
      <c r="HV3" s="38"/>
      <c r="HW3" s="38"/>
      <c r="HX3" s="38"/>
      <c r="HY3" s="38"/>
      <c r="HZ3" s="38"/>
      <c r="IA3" s="38"/>
      <c r="IB3" s="38"/>
      <c r="IC3" s="38"/>
      <c r="ID3" s="38"/>
      <c r="IE3" s="38"/>
      <c r="IF3" s="38"/>
      <c r="IG3" s="38"/>
      <c r="IH3" s="38"/>
      <c r="II3" s="38"/>
      <c r="IJ3" s="38"/>
      <c r="IK3" s="38"/>
      <c r="IL3" s="38"/>
      <c r="IM3" s="38"/>
      <c r="IN3" s="38"/>
      <c r="IO3" s="38"/>
      <c r="IP3" s="38"/>
      <c r="IQ3" s="38"/>
      <c r="IR3" s="38"/>
      <c r="IS3" s="38"/>
      <c r="IT3" s="38"/>
      <c r="IU3" s="38"/>
      <c r="IV3" s="38"/>
    </row>
    <row r="4" spans="1:256">
      <c r="B4"/>
      <c r="C4" s="99">
        <v>250000</v>
      </c>
      <c r="D4"/>
      <c r="E4" s="100">
        <v>4</v>
      </c>
      <c r="F4"/>
      <c r="G4" s="143">
        <v>30</v>
      </c>
      <c r="H4"/>
    </row>
    <row r="5" spans="1:256">
      <c r="B5" s="34"/>
      <c r="C5"/>
      <c r="D5"/>
      <c r="E5"/>
      <c r="F5"/>
      <c r="H5"/>
    </row>
    <row r="6" spans="1:256" ht="15.6">
      <c r="B6" s="32"/>
      <c r="C6" s="33" t="s">
        <v>44</v>
      </c>
      <c r="D6"/>
      <c r="E6" s="42" t="s">
        <v>45</v>
      </c>
      <c r="F6"/>
      <c r="G6" s="42" t="s">
        <v>6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  <c r="EE6" s="38"/>
      <c r="EF6" s="38"/>
      <c r="EG6" s="38"/>
      <c r="EH6" s="38"/>
      <c r="EI6" s="38"/>
      <c r="EJ6" s="38"/>
      <c r="EK6" s="38"/>
      <c r="EL6" s="38"/>
      <c r="EM6" s="38"/>
      <c r="EN6" s="38"/>
      <c r="EO6" s="38"/>
      <c r="EP6" s="38"/>
      <c r="EQ6" s="38"/>
      <c r="ER6" s="38"/>
      <c r="ES6" s="38"/>
      <c r="ET6" s="38"/>
      <c r="EU6" s="38"/>
      <c r="EV6" s="38"/>
      <c r="EW6" s="38"/>
      <c r="EX6" s="38"/>
      <c r="EY6" s="38"/>
      <c r="EZ6" s="38"/>
      <c r="FA6" s="38"/>
      <c r="FB6" s="38"/>
      <c r="FC6" s="38"/>
      <c r="FD6" s="38"/>
      <c r="FE6" s="38"/>
      <c r="FF6" s="38"/>
      <c r="FG6" s="38"/>
      <c r="FH6" s="38"/>
      <c r="FI6" s="38"/>
      <c r="FJ6" s="38"/>
      <c r="FK6" s="38"/>
      <c r="FL6" s="38"/>
      <c r="FM6" s="38"/>
      <c r="FN6" s="38"/>
      <c r="FO6" s="38"/>
      <c r="FP6" s="38"/>
      <c r="FQ6" s="38"/>
      <c r="FR6" s="38"/>
      <c r="FS6" s="38"/>
      <c r="FT6" s="38"/>
      <c r="FU6" s="38"/>
      <c r="FV6" s="38"/>
      <c r="FW6" s="38"/>
      <c r="FX6" s="38"/>
      <c r="FY6" s="38"/>
      <c r="FZ6" s="38"/>
      <c r="GA6" s="38"/>
      <c r="GB6" s="38"/>
      <c r="GC6" s="38"/>
      <c r="GD6" s="38"/>
      <c r="GE6" s="38"/>
      <c r="GF6" s="38"/>
      <c r="GG6" s="38"/>
      <c r="GH6" s="38"/>
      <c r="GI6" s="38"/>
      <c r="GJ6" s="38"/>
      <c r="GK6" s="38"/>
      <c r="GL6" s="38"/>
      <c r="GM6" s="38"/>
      <c r="GN6" s="38"/>
      <c r="GO6" s="38"/>
      <c r="GP6" s="38"/>
      <c r="GQ6" s="38"/>
      <c r="GR6" s="38"/>
      <c r="GS6" s="38"/>
      <c r="GT6" s="38"/>
      <c r="GU6" s="38"/>
      <c r="GV6" s="38"/>
      <c r="GW6" s="38"/>
      <c r="GX6" s="38"/>
      <c r="GY6" s="38"/>
      <c r="GZ6" s="38"/>
      <c r="HA6" s="38"/>
      <c r="HB6" s="38"/>
      <c r="HC6" s="38"/>
      <c r="HD6" s="38"/>
      <c r="HE6" s="38"/>
      <c r="HF6" s="38"/>
      <c r="HG6" s="38"/>
      <c r="HH6" s="38"/>
      <c r="HI6" s="38"/>
      <c r="HJ6" s="38"/>
      <c r="HK6" s="38"/>
      <c r="HL6" s="38"/>
      <c r="HM6" s="38"/>
      <c r="HN6" s="38"/>
      <c r="HO6" s="38"/>
      <c r="HP6" s="38"/>
      <c r="HQ6" s="38"/>
      <c r="HR6" s="38"/>
      <c r="HS6" s="38"/>
      <c r="HT6" s="38"/>
      <c r="HU6" s="38"/>
      <c r="HV6" s="38"/>
      <c r="HW6" s="38"/>
      <c r="HX6" s="38"/>
      <c r="HY6" s="38"/>
      <c r="HZ6" s="38"/>
      <c r="IA6" s="38"/>
      <c r="IB6" s="38"/>
      <c r="IC6" s="38"/>
      <c r="ID6" s="38"/>
      <c r="IE6" s="38"/>
      <c r="IF6" s="38"/>
      <c r="IG6" s="38"/>
      <c r="IH6" s="38"/>
      <c r="II6" s="38"/>
      <c r="IJ6" s="38"/>
      <c r="IK6" s="38"/>
      <c r="IL6" s="38"/>
      <c r="IM6" s="38"/>
      <c r="IN6" s="38"/>
      <c r="IO6" s="38"/>
      <c r="IP6" s="38"/>
      <c r="IQ6" s="38"/>
      <c r="IR6" s="38"/>
      <c r="IS6" s="38"/>
      <c r="IT6" s="38"/>
      <c r="IU6" s="38"/>
      <c r="IV6" s="38"/>
    </row>
    <row r="7" spans="1:256">
      <c r="B7" s="34"/>
      <c r="C7" s="97">
        <f>IF($C$4=0," ",PMT(($E$4/100)/12,$G$4*12,-$C$4,0))</f>
        <v>1193.5382386636488</v>
      </c>
      <c r="D7"/>
      <c r="E7" s="99">
        <v>0</v>
      </c>
      <c r="F7"/>
      <c r="G7" s="100">
        <v>32</v>
      </c>
      <c r="H7"/>
    </row>
    <row r="8" spans="1:256" ht="22.8">
      <c r="A8" s="30"/>
      <c r="B8" s="43"/>
      <c r="C8" s="44"/>
      <c r="D8" s="45"/>
      <c r="E8" s="44"/>
      <c r="F8" s="44"/>
      <c r="G8" s="44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30"/>
      <c r="DP8" s="30"/>
      <c r="DQ8" s="30"/>
      <c r="DR8" s="30"/>
      <c r="DS8" s="30"/>
      <c r="DT8" s="30"/>
      <c r="DU8" s="30"/>
      <c r="DV8" s="30"/>
      <c r="DW8" s="30"/>
      <c r="DX8" s="30"/>
      <c r="DY8" s="30"/>
      <c r="DZ8" s="30"/>
      <c r="EA8" s="30"/>
      <c r="EB8" s="30"/>
      <c r="EC8" s="30"/>
      <c r="ED8" s="30"/>
      <c r="EE8" s="30"/>
      <c r="EF8" s="30"/>
      <c r="EG8" s="30"/>
      <c r="EH8" s="30"/>
      <c r="EI8" s="30"/>
      <c r="EJ8" s="30"/>
      <c r="EK8" s="30"/>
      <c r="EL8" s="30"/>
      <c r="EM8" s="30"/>
      <c r="EN8" s="30"/>
      <c r="EO8" s="30"/>
      <c r="EP8" s="30"/>
      <c r="EQ8" s="30"/>
      <c r="ER8" s="30"/>
      <c r="ES8" s="30"/>
      <c r="ET8" s="30"/>
      <c r="EU8" s="30"/>
      <c r="EV8" s="30"/>
      <c r="EW8" s="30"/>
      <c r="EX8" s="30"/>
      <c r="EY8" s="30"/>
      <c r="EZ8" s="30"/>
      <c r="FA8" s="30"/>
      <c r="FB8" s="30"/>
      <c r="FC8" s="30"/>
      <c r="FD8" s="30"/>
      <c r="FE8" s="30"/>
      <c r="FF8" s="30"/>
      <c r="FG8" s="30"/>
      <c r="FH8" s="30"/>
      <c r="FI8" s="30"/>
      <c r="FJ8" s="30"/>
      <c r="FK8" s="30"/>
      <c r="FL8" s="30"/>
      <c r="FM8" s="30"/>
      <c r="FN8" s="30"/>
      <c r="FO8" s="30"/>
      <c r="FP8" s="30"/>
      <c r="FQ8" s="30"/>
      <c r="FR8" s="30"/>
      <c r="FS8" s="30"/>
      <c r="FT8" s="30"/>
      <c r="FU8" s="30"/>
      <c r="FV8" s="30"/>
      <c r="FW8" s="30"/>
      <c r="FX8" s="30"/>
      <c r="FY8" s="30"/>
      <c r="FZ8" s="30"/>
      <c r="GA8" s="30"/>
      <c r="GB8" s="30"/>
      <c r="GC8" s="30"/>
      <c r="GD8" s="30"/>
      <c r="GE8" s="30"/>
      <c r="GF8" s="30"/>
      <c r="GG8" s="30"/>
      <c r="GH8" s="30"/>
      <c r="GI8" s="30"/>
      <c r="GJ8" s="30"/>
      <c r="GK8" s="30"/>
      <c r="GL8" s="30"/>
      <c r="GM8" s="30"/>
      <c r="GN8" s="30"/>
      <c r="GO8" s="30"/>
      <c r="GP8" s="30"/>
      <c r="GQ8" s="30"/>
      <c r="GR8" s="30"/>
      <c r="GS8" s="30"/>
      <c r="GT8" s="30"/>
      <c r="GU8" s="30"/>
      <c r="GV8" s="30"/>
      <c r="GW8" s="30"/>
      <c r="GX8" s="30"/>
      <c r="GY8" s="30"/>
      <c r="GZ8" s="30"/>
      <c r="HA8" s="30"/>
      <c r="HB8" s="30"/>
      <c r="HC8" s="30"/>
      <c r="HD8" s="30"/>
      <c r="HE8" s="30"/>
      <c r="HF8" s="30"/>
      <c r="HG8" s="30"/>
      <c r="HH8" s="30"/>
      <c r="HI8" s="30"/>
      <c r="HJ8" s="30"/>
      <c r="HK8" s="30"/>
      <c r="HL8" s="30"/>
      <c r="HM8" s="30"/>
      <c r="HN8" s="30"/>
      <c r="HO8" s="30"/>
      <c r="HP8" s="30"/>
      <c r="HQ8" s="30"/>
      <c r="HR8" s="30"/>
      <c r="HS8" s="30"/>
      <c r="HT8" s="30"/>
      <c r="HU8" s="30"/>
      <c r="HV8" s="30"/>
      <c r="HW8" s="30"/>
      <c r="HX8" s="30"/>
      <c r="HY8" s="30"/>
      <c r="HZ8" s="30"/>
      <c r="IA8" s="30"/>
      <c r="IB8" s="30"/>
      <c r="IC8" s="30"/>
      <c r="ID8" s="30"/>
      <c r="IE8" s="30"/>
      <c r="IF8" s="30"/>
      <c r="IG8" s="30"/>
      <c r="IH8" s="30"/>
      <c r="II8" s="30"/>
      <c r="IJ8" s="30"/>
      <c r="IK8" s="30"/>
      <c r="IL8" s="30"/>
      <c r="IM8" s="30"/>
      <c r="IN8" s="30"/>
      <c r="IO8" s="30"/>
      <c r="IP8" s="30"/>
      <c r="IQ8" s="30"/>
      <c r="IR8" s="30"/>
      <c r="IS8" s="30"/>
      <c r="IT8" s="30"/>
      <c r="IU8" s="30"/>
      <c r="IV8" s="30"/>
    </row>
    <row r="9" spans="1:256" ht="17.399999999999999">
      <c r="A9" s="36" t="s">
        <v>20</v>
      </c>
      <c r="B9" s="46" t="s">
        <v>36</v>
      </c>
      <c r="C9" s="47" t="s">
        <v>46</v>
      </c>
      <c r="D9" s="47" t="s">
        <v>47</v>
      </c>
      <c r="E9" s="46" t="s">
        <v>48</v>
      </c>
      <c r="F9" s="46" t="s">
        <v>49</v>
      </c>
      <c r="G9" s="46" t="s">
        <v>50</v>
      </c>
      <c r="H9" s="46" t="s">
        <v>51</v>
      </c>
      <c r="I9" s="46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  <c r="IP9" s="35"/>
      <c r="IQ9" s="35"/>
      <c r="IR9" s="35"/>
      <c r="IS9" s="35"/>
      <c r="IT9" s="35"/>
      <c r="IU9" s="35"/>
      <c r="IV9" s="35"/>
    </row>
    <row r="10" spans="1:256" ht="15.6">
      <c r="A10" s="48">
        <f>IF($G$4=0," ",1)</f>
        <v>1</v>
      </c>
      <c r="B10" s="92">
        <f>IF(A10=" "," ",+C4)</f>
        <v>250000</v>
      </c>
      <c r="C10" s="92">
        <f>IF(A10=" "," ",IF(A10="totals",SUM($C9:C$10),$C$7*12))</f>
        <v>14322.458863963786</v>
      </c>
      <c r="D10" s="92">
        <f>IF($A10=" "," ",IF($A10="totals",SUM($D9:$D10),$E$7*12))</f>
        <v>0</v>
      </c>
      <c r="E10" s="92">
        <f>IF($A10=" "," ",IF($A10="Totals",SUM($E$9:$E9),$C10+$D10))</f>
        <v>14322.458863963786</v>
      </c>
      <c r="F10" s="98">
        <f>IF($A10=" "," ",IF($A10="totals",SUM($F$9:$F9),$B10-$B11))</f>
        <v>4402.5910831302754</v>
      </c>
      <c r="G10" s="92">
        <f>IF($A10=" "," ",IF($A10="totals",SUM(G9:$G$9),$E10-$F10))</f>
        <v>9919.8677808335106</v>
      </c>
      <c r="H10" s="27">
        <f>IF(A10=" "," ",IF(A10="totals",SUM($H$9:$H9),+G10*($G$7/100)))</f>
        <v>3174.3576898667234</v>
      </c>
      <c r="I10" s="27"/>
    </row>
    <row r="11" spans="1:256" ht="15.6">
      <c r="A11" s="48">
        <f>IF(A10=" "," ",IF(A10="Totals"," ",IF(A10=$G$4,"Totals",IF(A10&gt;$G$4-1,$G$4,A10+1))))</f>
        <v>2</v>
      </c>
      <c r="B11" s="92">
        <f t="shared" ref="B11:B26" si="0">IF(A11=" "," ",FV($E$4/100/12,(A10-A9)*12,$E$10/12,-B10))</f>
        <v>245597.40891686972</v>
      </c>
      <c r="C11" s="92">
        <f>IF(A11=" "," ",IF(A11="totals",SUM($C$10:C10),($C$7*12)*(A11-A10)))</f>
        <v>14322.458863963786</v>
      </c>
      <c r="D11" s="92">
        <f>IF(A11=" "," ",IF(A11="totals",SUM($D$10:D10),$E$7*12))</f>
        <v>0</v>
      </c>
      <c r="E11" s="92">
        <f>IF($A11=" "," ",IF($A11="Totals",SUM($E$9:$E10),$C11+$D11))</f>
        <v>14322.458863963786</v>
      </c>
      <c r="F11" s="98">
        <f>IF($A11=" "," ",IF($A11="totals",SUM($F$9:$F10),$B11-$B12))</f>
        <v>4581.9594367019308</v>
      </c>
      <c r="G11" s="92">
        <f>IF($A11=" "," ",IF($A11="totals",SUM($G$10),IF($A10="Totals"," ",$E11-$F11)))</f>
        <v>9740.4994272618551</v>
      </c>
      <c r="H11" s="27">
        <f>IF(A11=" "," ",IF(A11="totals",SUM($H$9:$H10),+G11*($G$7/100)))</f>
        <v>3116.9598167237937</v>
      </c>
    </row>
    <row r="12" spans="1:256" ht="15.6">
      <c r="A12" s="48">
        <f t="shared" ref="A12:A27" si="1">IF(A11=" "," ",IF(A11="Totals"," ",IF(A11=$G$4,"Totals",IF(A11&gt;$G$4-1,$G$4,A11+1))))</f>
        <v>3</v>
      </c>
      <c r="B12" s="92">
        <f t="shared" si="0"/>
        <v>241015.44948016779</v>
      </c>
      <c r="C12" s="92">
        <f>IF(A12=" "," ",IF(A12="totals",SUM($C$10:C11),($C$7*12)*(A12-A11)))</f>
        <v>14322.458863963786</v>
      </c>
      <c r="D12" s="92">
        <f>IF(A12=" "," ",IF(A12="totals",SUM($D$10:D11),$E$7*12))</f>
        <v>0</v>
      </c>
      <c r="E12" s="92">
        <f>IF($A12=" "," ",IF($A12="Totals",SUM($E$9:$E11),$C12+$D12))</f>
        <v>14322.458863963786</v>
      </c>
      <c r="F12" s="98">
        <f>IF($A12=" "," ",IF($A12="totals",SUM($F$9:$F11),$B12-$B13))</f>
        <v>4768.6355337490386</v>
      </c>
      <c r="G12" s="92">
        <f t="shared" ref="G12:G27" si="2">IF($A12=" "," ",IF($A12="totals",SUM($G$10),IF($A11="Totals"," ",$E12-$F12)))</f>
        <v>9553.8233302147473</v>
      </c>
      <c r="H12" s="27">
        <f>IF(A12=" "," ",IF(A12="totals",SUM($H$9:$H11),+G12*($G$7/100)))</f>
        <v>3057.2234656687192</v>
      </c>
    </row>
    <row r="13" spans="1:256" ht="15.6">
      <c r="A13" s="48">
        <f t="shared" si="1"/>
        <v>4</v>
      </c>
      <c r="B13" s="92">
        <f t="shared" si="0"/>
        <v>236246.81394641876</v>
      </c>
      <c r="C13" s="92">
        <f>IF(A13=" "," ",IF(A13="totals",SUM($C$10:C12),($C$7*12)*(A13-A12)))</f>
        <v>14322.458863963786</v>
      </c>
      <c r="D13" s="92">
        <f>IF(A13=" "," ",IF(A13="totals",SUM($D$10:D12),$E$7*12))</f>
        <v>0</v>
      </c>
      <c r="E13" s="92">
        <f>IF($A13=" "," ",IF($A13="Totals",SUM($E$9:$E12),$C13+$D13))</f>
        <v>14322.458863963786</v>
      </c>
      <c r="F13" s="98">
        <f>IF($A13=" "," ",IF($A13="totals",SUM($F$9:$F12),$B13-$B14))</f>
        <v>4962.9171030161378</v>
      </c>
      <c r="G13" s="92">
        <f t="shared" si="2"/>
        <v>9359.5417609476481</v>
      </c>
      <c r="H13" s="27">
        <f>IF(A13=" "," ",IF(A13="totals",SUM($H$9:$H12),+G13*($G$7/100)))</f>
        <v>2995.0533635032475</v>
      </c>
    </row>
    <row r="14" spans="1:256" ht="15.6">
      <c r="A14" s="48">
        <f t="shared" si="1"/>
        <v>5</v>
      </c>
      <c r="B14" s="92">
        <f t="shared" si="0"/>
        <v>231283.89684340262</v>
      </c>
      <c r="C14" s="92">
        <f>IF(A14=" "," ",IF(A14="totals",SUM($C$10:C13),($C$7*12)*(A14-A13)))</f>
        <v>14322.458863963786</v>
      </c>
      <c r="D14" s="92">
        <f>IF(A14=" "," ",IF(A14="totals",SUM($D$10:D13),$E$7*12))</f>
        <v>0</v>
      </c>
      <c r="E14" s="92">
        <f>IF($A14=" "," ",IF($A14="Totals",SUM($E$9:$E13),$C14+$D14))</f>
        <v>14322.458863963786</v>
      </c>
      <c r="F14" s="98">
        <f>IF($A14=" "," ",IF($A14="totals",SUM($F$9:$F13),$B14-$B15))</f>
        <v>5165.1140031760151</v>
      </c>
      <c r="G14" s="92">
        <f t="shared" si="2"/>
        <v>9157.3448607877708</v>
      </c>
      <c r="H14" s="27">
        <f>IF(A14=" "," ",IF(A14="totals",SUM($H$9:$H13),+G14*($G$7/100)))</f>
        <v>2930.3503554520867</v>
      </c>
    </row>
    <row r="15" spans="1:256" ht="15.6">
      <c r="A15" s="48">
        <f t="shared" si="1"/>
        <v>6</v>
      </c>
      <c r="B15" s="92">
        <f t="shared" si="0"/>
        <v>226118.7828402266</v>
      </c>
      <c r="C15" s="92">
        <f>IF(A15=" "," ",IF(A15="totals",SUM($C$10:C14),($C$7*12)*(A15-A14)))</f>
        <v>14322.458863963786</v>
      </c>
      <c r="D15" s="92">
        <f>IF(A15=" "," ",IF(A15="totals",SUM($D$10:D14),$E$7*12))</f>
        <v>0</v>
      </c>
      <c r="E15" s="92">
        <f>IF($A15=" "," ",IF($A15="Totals",SUM($E$9:$E14),$C15+$D15))</f>
        <v>14322.458863963786</v>
      </c>
      <c r="F15" s="98">
        <f>IF($A15=" "," ",IF($A15="totals",SUM($F$9:$F14),$B15-$B16))</f>
        <v>5375.5487170220295</v>
      </c>
      <c r="G15" s="92">
        <f t="shared" si="2"/>
        <v>8946.9101469417565</v>
      </c>
      <c r="H15" s="27">
        <f>IF(A15=" "," ",IF(A15="totals",SUM($H$9:$H14),+G15*($G$7/100)))</f>
        <v>2863.0112470213621</v>
      </c>
    </row>
    <row r="16" spans="1:256" ht="15.6">
      <c r="A16" s="48">
        <f t="shared" si="1"/>
        <v>7</v>
      </c>
      <c r="B16" s="92">
        <f t="shared" si="0"/>
        <v>220743.23412320457</v>
      </c>
      <c r="C16" s="92">
        <f>IF(A16=" "," ",IF(A16="totals",SUM($C$10:C15),($C$7*12)*(A16-A15)))</f>
        <v>14322.458863963786</v>
      </c>
      <c r="D16" s="92">
        <f>IF(A16=" "," ",IF(A16="totals",SUM($D$10:D15),$E$7*12))</f>
        <v>0</v>
      </c>
      <c r="E16" s="92">
        <f>IF($A16=" "," ",IF($A16="Totals",SUM($E$9:$E15),$C16+$D16))</f>
        <v>14322.458863963786</v>
      </c>
      <c r="F16" s="98">
        <f>IF($A16=" "," ",IF($A16="totals",SUM($F$9:$F15),$B16-$B17))</f>
        <v>5594.5568657940021</v>
      </c>
      <c r="G16" s="92">
        <f t="shared" si="2"/>
        <v>8727.9019981697838</v>
      </c>
      <c r="H16" s="27">
        <f>IF(A16=" "," ",IF(A16="totals",SUM($H$9:$H15),+G16*($G$7/100)))</f>
        <v>2792.928639414331</v>
      </c>
    </row>
    <row r="17" spans="1:8" ht="15.6">
      <c r="A17" s="48">
        <f t="shared" si="1"/>
        <v>8</v>
      </c>
      <c r="B17" s="92">
        <f t="shared" si="0"/>
        <v>215148.67725741057</v>
      </c>
      <c r="C17" s="92">
        <f>IF(A17=" "," ",IF(A17="totals",SUM($C$10:C16),($C$7*12)*(A17-A16)))</f>
        <v>14322.458863963786</v>
      </c>
      <c r="D17" s="92">
        <f>IF(A17=" "," ",IF(A17="totals",SUM($D$10:D16),$E$7*12))</f>
        <v>0</v>
      </c>
      <c r="E17" s="92">
        <f>IF($A17=" "," ",IF($A17="Totals",SUM($E$9:$E16),$C17+$D17))</f>
        <v>14322.458863963786</v>
      </c>
      <c r="F17" s="98">
        <f>IF($A17=" "," ",IF($A17="totals",SUM($F$9:$F16),$B17-$B18))</f>
        <v>5822.4877444589802</v>
      </c>
      <c r="G17" s="92">
        <f t="shared" si="2"/>
        <v>8499.9711195048058</v>
      </c>
      <c r="H17" s="27">
        <f>IF(A17=" "," ",IF(A17="totals",SUM($H$9:$H16),+G17*($G$7/100)))</f>
        <v>2719.9907582415381</v>
      </c>
    </row>
    <row r="18" spans="1:8" ht="15.6">
      <c r="A18" s="48">
        <f t="shared" si="1"/>
        <v>9</v>
      </c>
      <c r="B18" s="92">
        <f t="shared" si="0"/>
        <v>209326.18951295159</v>
      </c>
      <c r="C18" s="92">
        <f>IF(A18=" "," ",IF(A18="totals",SUM($C$10:C17),($C$7*12)*(A18-A17)))</f>
        <v>14322.458863963786</v>
      </c>
      <c r="D18" s="92">
        <f>IF(A18=" "," ",IF(A18="totals",SUM($D$10:D17),$E$7*12))</f>
        <v>0</v>
      </c>
      <c r="E18" s="92">
        <f>IF($A18=" "," ",IF($A18="Totals",SUM($E$9:$E17),$C18+$D18))</f>
        <v>14322.458863963786</v>
      </c>
      <c r="F18" s="98">
        <f>IF($A18=" "," ",IF($A18="totals",SUM($F$9:$F17),$B18-$B19))</f>
        <v>6059.7048787997919</v>
      </c>
      <c r="G18" s="92">
        <f t="shared" si="2"/>
        <v>8262.753985163994</v>
      </c>
      <c r="H18" s="27">
        <f>IF(A18=" "," ",IF(A18="totals",SUM($H$9:$H17),+G18*($G$7/100)))</f>
        <v>2644.081275252478</v>
      </c>
    </row>
    <row r="19" spans="1:8" ht="15.6">
      <c r="A19" s="48">
        <f t="shared" si="1"/>
        <v>10</v>
      </c>
      <c r="B19" s="92">
        <f t="shared" si="0"/>
        <v>203266.4846341518</v>
      </c>
      <c r="C19" s="92">
        <f>IF(A19=" "," ",IF(A19="totals",SUM($C$10:C18),($C$7*12)*(A19-A18)))</f>
        <v>14322.458863963786</v>
      </c>
      <c r="D19" s="92">
        <f>IF(A19=" "," ",IF(A19="totals",SUM($D$10:D18),$E$7*12))</f>
        <v>0</v>
      </c>
      <c r="E19" s="92">
        <f>IF($A19=" "," ",IF($A19="Totals",SUM($E$9:$E18),$C19+$D19))</f>
        <v>14322.458863963786</v>
      </c>
      <c r="F19" s="98">
        <f>IF($A19=" "," ",IF($A19="totals",SUM($F$9:$F18),$B19-$B20))</f>
        <v>6306.5866052006895</v>
      </c>
      <c r="G19" s="92">
        <f t="shared" si="2"/>
        <v>8015.8722587630964</v>
      </c>
      <c r="H19" s="27">
        <f>IF(A19=" "," ",IF(A19="totals",SUM($H$9:$H18),+G19*($G$7/100)))</f>
        <v>2565.0791228041908</v>
      </c>
    </row>
    <row r="20" spans="1:8" ht="15.6">
      <c r="A20" s="48">
        <f t="shared" si="1"/>
        <v>11</v>
      </c>
      <c r="B20" s="92">
        <f t="shared" si="0"/>
        <v>196959.89802895111</v>
      </c>
      <c r="C20" s="92">
        <f>IF(A20=" "," ",IF(A20="totals",SUM($C$10:C19),($C$7*12)*(A20-A19)))</f>
        <v>14322.458863963786</v>
      </c>
      <c r="D20" s="92">
        <f>IF(A20=" "," ",IF(A20="totals",SUM($D$10:D19),$E$7*12))</f>
        <v>0</v>
      </c>
      <c r="E20" s="92">
        <f>IF($A20=" "," ",IF($A20="Totals",SUM($E$9:$E19),$C20+$D20))</f>
        <v>14322.458863963786</v>
      </c>
      <c r="F20" s="98">
        <f>IF($A20=" "," ",IF($A20="totals",SUM($F$9:$F19),$B20-$B21))</f>
        <v>6563.5266740538646</v>
      </c>
      <c r="G20" s="92">
        <f t="shared" si="2"/>
        <v>7758.9321899099214</v>
      </c>
      <c r="H20" s="27">
        <f>IF(A20=" "," ",IF(A20="totals",SUM($H$9:$H19),+G20*($G$7/100)))</f>
        <v>2482.858300771175</v>
      </c>
    </row>
    <row r="21" spans="1:8" ht="15.6">
      <c r="A21" s="48">
        <f t="shared" si="1"/>
        <v>12</v>
      </c>
      <c r="B21" s="92">
        <f t="shared" si="0"/>
        <v>190396.37135489724</v>
      </c>
      <c r="C21" s="92">
        <f>IF(A21=" "," ",IF(A21="totals",SUM($C$10:C20),($C$7*12)*(A21-A20)))</f>
        <v>14322.458863963786</v>
      </c>
      <c r="D21" s="92">
        <f>IF(A21=" "," ",IF(A21="totals",SUM($D$10:D20),$E$7*12))</f>
        <v>0</v>
      </c>
      <c r="E21" s="92">
        <f>IF($A21=" "," ",IF($A21="Totals",SUM($E$9:$E20),$C21+$D21))</f>
        <v>14322.458863963786</v>
      </c>
      <c r="F21" s="98">
        <f>IF($A21=" "," ",IF($A21="totals",SUM($F$9:$F20),$B21-$B22))</f>
        <v>6830.9348777499981</v>
      </c>
      <c r="G21" s="92">
        <f t="shared" si="2"/>
        <v>7491.5239862137878</v>
      </c>
      <c r="H21" s="27">
        <f>IF(A21=" "," ",IF(A21="totals",SUM($H$9:$H20),+G21*($G$7/100)))</f>
        <v>2397.2876755884122</v>
      </c>
    </row>
    <row r="22" spans="1:8" ht="15.6">
      <c r="A22" s="48">
        <f t="shared" si="1"/>
        <v>13</v>
      </c>
      <c r="B22" s="92">
        <f t="shared" si="0"/>
        <v>183565.43647714725</v>
      </c>
      <c r="C22" s="92">
        <f>IF(A22=" "," ",IF(A22="totals",SUM($C$10:C21),($C$7*12)*(A22-A21)))</f>
        <v>14322.458863963786</v>
      </c>
      <c r="D22" s="92">
        <f>IF(A22=" "," ",IF(A22="totals",SUM($D$10:D21),$E$7*12))</f>
        <v>0</v>
      </c>
      <c r="E22" s="92">
        <f>IF($A22=" "," ",IF($A22="Totals",SUM($E$9:$E21),$C22+$D22))</f>
        <v>14322.458863963786</v>
      </c>
      <c r="F22" s="98">
        <f>IF($A22=" "," ",IF($A22="totals",SUM($F$9:$F21),$B22-$B23))</f>
        <v>7109.237704254163</v>
      </c>
      <c r="G22" s="92">
        <f>IF($A22=" "," ",IF($A22="totals",SUM($G$10:G21),IF($A21="Totals"," ",$E22-$F22)))</f>
        <v>7213.221159709623</v>
      </c>
      <c r="H22" s="27">
        <f>IF(A22=" "," ",IF(A22="totals",SUM($H$9:$H21),+G22*($G$7/100)))</f>
        <v>2308.2307711070794</v>
      </c>
    </row>
    <row r="23" spans="1:8" ht="15.6">
      <c r="A23" s="48">
        <f t="shared" si="1"/>
        <v>14</v>
      </c>
      <c r="B23" s="92">
        <f t="shared" si="0"/>
        <v>176456.19877289308</v>
      </c>
      <c r="C23" s="92">
        <f>IF(A23=" "," ",IF(A23="totals",SUM($C$10:C22),($C$7*12)*(A23-A22)))</f>
        <v>14322.458863963786</v>
      </c>
      <c r="D23" s="92">
        <f>IF(A23=" "," ",IF(A23="totals",SUM($D$10:D22),$E$7*12))</f>
        <v>0</v>
      </c>
      <c r="E23" s="92">
        <f>IF($A23=" "," ",IF($A23="Totals",SUM($E$9:$E22),$C23+$D23))</f>
        <v>14322.458863963786</v>
      </c>
      <c r="F23" s="98">
        <f>IF($A23=" "," ",IF($A23="totals",SUM($F$9:$F22),$B23-$B24))</f>
        <v>7398.8790173090238</v>
      </c>
      <c r="G23" s="92">
        <f>IF($A23=" "," ",IF($A23="totals",SUM($G$10:G22),IF($A22="Totals"," ",$E23-$F23)))</f>
        <v>6923.5798466547622</v>
      </c>
      <c r="H23" s="27">
        <f>IF(A23=" "," ",IF(A23="totals",SUM($H$9:$H22),+G23*($G$7/100)))</f>
        <v>2215.5455509295239</v>
      </c>
    </row>
    <row r="24" spans="1:8" ht="15.6">
      <c r="A24" s="48">
        <f t="shared" si="1"/>
        <v>15</v>
      </c>
      <c r="B24" s="92">
        <f t="shared" si="0"/>
        <v>169057.31975558406</v>
      </c>
      <c r="C24" s="92">
        <f>IF(A24=" "," ",IF(A24="totals",SUM($C$10:C23),($C$7*12)*(A24-A23)))</f>
        <v>14322.458863963786</v>
      </c>
      <c r="D24" s="92">
        <f>IF(A24=" "," ",IF(A24="totals",SUM($D$10:D23),$E$7*12))</f>
        <v>0</v>
      </c>
      <c r="E24" s="92">
        <f>IF($A24=" "," ",IF($A24="Totals",SUM($E$9:$E23),$C24+$D24))</f>
        <v>14322.458863963786</v>
      </c>
      <c r="F24" s="98">
        <f>IF($A24=" "," ",IF($A24="totals",SUM($F$9:$F23),$B24-$B25))</f>
        <v>7700.3207643510541</v>
      </c>
      <c r="G24" s="92">
        <f t="shared" si="2"/>
        <v>6622.1380996127318</v>
      </c>
      <c r="H24" s="27">
        <f>IF(A24=" "," ",IF(A24="totals",SUM($H$9:$H23),+G24*($G$7/100)))</f>
        <v>2119.0841918760743</v>
      </c>
    </row>
    <row r="25" spans="1:8" ht="15.6">
      <c r="A25" s="48">
        <f t="shared" si="1"/>
        <v>16</v>
      </c>
      <c r="B25" s="92">
        <f t="shared" si="0"/>
        <v>161356.99899123301</v>
      </c>
      <c r="C25" s="92">
        <f>IF(A25=" "," ",IF(A25="totals",SUM($C$10:C24),($C$7*12)*(A25-A24)))</f>
        <v>14322.458863963786</v>
      </c>
      <c r="D25" s="92">
        <f>IF(A25=" "," ",IF(A25="totals",SUM($D$10:D24),$E$7*12))</f>
        <v>0</v>
      </c>
      <c r="E25" s="92">
        <f>IF($A25=" "," ",IF($A25="Totals",SUM($E$9:$E24),$C25+$D25))</f>
        <v>14322.458863963786</v>
      </c>
      <c r="F25" s="98">
        <f>IF($A25=" "," ",IF($A25="totals",SUM($F$9:$F24),$B25-$B26))</f>
        <v>8014.043713268009</v>
      </c>
      <c r="G25" s="92">
        <f t="shared" si="2"/>
        <v>6308.4151506957769</v>
      </c>
      <c r="H25" s="27">
        <f>IF(A25=" "," ",IF(A25="totals",SUM($H$9:$H24),+G25*($G$7/100)))</f>
        <v>2018.6928482226488</v>
      </c>
    </row>
    <row r="26" spans="1:8" ht="15.6">
      <c r="A26" s="48">
        <f t="shared" si="1"/>
        <v>17</v>
      </c>
      <c r="B26" s="92">
        <f t="shared" si="0"/>
        <v>153342.955277965</v>
      </c>
      <c r="C26" s="92">
        <f>IF(A26=" "," ",IF(A26="totals",SUM($C$10:C25),($C$7*12)*(A26-A25)))</f>
        <v>14322.458863963786</v>
      </c>
      <c r="D26" s="92">
        <f>IF(A26=" "," ",IF(A26="totals",SUM($D$10:D25),$E$7*12))</f>
        <v>0</v>
      </c>
      <c r="E26" s="92">
        <f>IF($A26=" "," ",IF($A26="Totals",SUM($E$9:$E25),$C26+$D26))</f>
        <v>14322.458863963786</v>
      </c>
      <c r="F26" s="98">
        <f>IF($A26=" "," ",IF($A26="totals",SUM($F$9:$F25),$B26-$B27))</f>
        <v>8340.5482191732153</v>
      </c>
      <c r="G26" s="92">
        <f t="shared" si="2"/>
        <v>5981.9106447905706</v>
      </c>
      <c r="H26" s="27">
        <f>IF(A26=" "," ",IF(A26="totals",SUM($H$9:$H25),+G26*($G$7/100)))</f>
        <v>1914.2114063329827</v>
      </c>
    </row>
    <row r="27" spans="1:8" ht="15.6">
      <c r="A27" s="48">
        <f t="shared" si="1"/>
        <v>18</v>
      </c>
      <c r="B27" s="92">
        <f t="shared" ref="B27:B42" si="3">IF(A27=" "," ",FV($E$4/100/12,(A26-A25)*12,$E$10/12,-B26))</f>
        <v>145002.40705879178</v>
      </c>
      <c r="C27" s="92">
        <f>IF(A27=" "," ",IF(A27="totals",SUM($C$10:C26),($C$7*12)*(A27-A26)))</f>
        <v>14322.458863963786</v>
      </c>
      <c r="D27" s="92">
        <f>IF(A27=" "," ",IF(A27="totals",SUM($D$10:D26),$E$7*12))</f>
        <v>0</v>
      </c>
      <c r="E27" s="92">
        <f>IF($A27=" "," ",IF($A27="Totals",SUM($E$9:$E26),$C27+$D27))</f>
        <v>14322.458863963786</v>
      </c>
      <c r="F27" s="98">
        <f>IF($A27=" "," ",IF($A27="totals",SUM($F$9:$F26),$B27-$B28))</f>
        <v>8680.3550224192441</v>
      </c>
      <c r="G27" s="92">
        <f t="shared" si="2"/>
        <v>5642.1038415445419</v>
      </c>
      <c r="H27" s="27">
        <f>IF(A27=" "," ",IF(A27="totals",SUM($H$9:$H26),+G27*($G$7/100)))</f>
        <v>1805.4732292942535</v>
      </c>
    </row>
    <row r="28" spans="1:8" ht="15.6">
      <c r="A28" s="48">
        <f t="shared" ref="A28:A43" si="4">IF(A27=" "," ",IF(A27="Totals"," ",IF(A27=$G$4,"Totals",IF(A27&gt;$G$4-1,$G$4,A27+1))))</f>
        <v>19</v>
      </c>
      <c r="B28" s="92">
        <f t="shared" si="3"/>
        <v>136322.05203637254</v>
      </c>
      <c r="C28" s="92">
        <f>IF(A28=" "," ",IF(A28="totals",SUM($C$10:C27),($C$7*12)*(A28-A27)))</f>
        <v>14322.458863963786</v>
      </c>
      <c r="D28" s="92">
        <f>IF(A28=" "," ",IF(A28="totals",SUM($D$10:D27),$E$7*12))</f>
        <v>0</v>
      </c>
      <c r="E28" s="92">
        <f>IF($A28=" "," ",IF($A28="Totals",SUM($E$9:$E27),$C28+$D28))</f>
        <v>14322.458863963786</v>
      </c>
      <c r="F28" s="98">
        <f>IF($A28=" "," ",IF($A28="totals",SUM($F$9:$F27),$B28-$B29))</f>
        <v>9034.0060791241267</v>
      </c>
      <c r="G28" s="92">
        <f t="shared" ref="G28:G43" si="5">IF($A28=" "," ",IF($A28="totals",SUM($G$10),IF($A27="Totals"," ",$E28-$F28)))</f>
        <v>5288.4527848396592</v>
      </c>
      <c r="H28" s="27">
        <f>IF(A28=" "," ",IF(A28="totals",SUM($H$9:$H27),+G28*($G$7/100)))</f>
        <v>1692.304891148691</v>
      </c>
    </row>
    <row r="29" spans="1:8" ht="15.6">
      <c r="A29" s="48">
        <f t="shared" si="4"/>
        <v>20</v>
      </c>
      <c r="B29" s="92">
        <f t="shared" si="3"/>
        <v>127288.04595724841</v>
      </c>
      <c r="C29" s="92">
        <f>IF(A29=" "," ",IF(A29="totals",SUM($C$10:C28),($C$7*12)*(A29-A28)))</f>
        <v>14322.458863963786</v>
      </c>
      <c r="D29" s="92">
        <f>IF(A29=" "," ",IF(A29="totals",SUM($D$10:D28),$E$7*12))</f>
        <v>0</v>
      </c>
      <c r="E29" s="92">
        <f>IF($A29=" "," ",IF($A29="Totals",SUM($E$9:$E28),$C29+$D29))</f>
        <v>14322.458863963786</v>
      </c>
      <c r="F29" s="98">
        <f>IF($A29=" "," ",IF($A29="totals",SUM($F$9:$F28),$B29-$B30))</f>
        <v>9402.0654255344416</v>
      </c>
      <c r="G29" s="92">
        <f t="shared" si="5"/>
        <v>4920.3934384293443</v>
      </c>
      <c r="H29" s="27">
        <f>IF(A29=" "," ",IF(A29="totals",SUM($H$9:$H28),+G29*($G$7/100)))</f>
        <v>1574.5259002973903</v>
      </c>
    </row>
    <row r="30" spans="1:8" ht="15.6">
      <c r="A30" s="48">
        <f t="shared" si="4"/>
        <v>21</v>
      </c>
      <c r="B30" s="92">
        <f t="shared" si="3"/>
        <v>117885.98053171397</v>
      </c>
      <c r="C30" s="92">
        <f>IF(A30=" "," ",IF(A30="totals",SUM($C$10:C29),($C$7*12)*(A30-A29)))</f>
        <v>14322.458863963786</v>
      </c>
      <c r="D30" s="92">
        <f>IF(A30=" "," ",IF(A30="totals",SUM($D$10:D29),$E$7*12))</f>
        <v>0</v>
      </c>
      <c r="E30" s="92">
        <f>IF($A30=" "," ",IF($A30="Totals",SUM($E$9:$E29),$C30+$D30))</f>
        <v>14322.458863963786</v>
      </c>
      <c r="F30" s="98">
        <f>IF($A30=" "," ",IF($A30="totals",SUM($F$9:$F29),$B30-$B31))</f>
        <v>9785.1200776035257</v>
      </c>
      <c r="G30" s="92">
        <f t="shared" si="5"/>
        <v>4537.3387863602602</v>
      </c>
      <c r="H30" s="27">
        <f>IF(A30=" "," ",IF(A30="totals",SUM($H$9:$H29),+G30*($G$7/100)))</f>
        <v>1451.9484116352833</v>
      </c>
    </row>
    <row r="31" spans="1:8" ht="15.6">
      <c r="A31" s="48">
        <f t="shared" si="4"/>
        <v>22</v>
      </c>
      <c r="B31" s="92">
        <f t="shared" si="3"/>
        <v>108100.86045411044</v>
      </c>
      <c r="C31" s="92">
        <f>IF(A31=" "," ",IF(A31="totals",SUM($C$10:C30),($C$7*12)*(A31-A30)))</f>
        <v>14322.458863963786</v>
      </c>
      <c r="D31" s="92">
        <f>IF(A31=" "," ",IF(A31="totals",SUM($D$10:D30),$E$7*12))</f>
        <v>0</v>
      </c>
      <c r="E31" s="92">
        <f>IF($A31=" "," ",IF($A31="Totals",SUM($E$9:$E30),$C31+$D31))</f>
        <v>14322.458863963786</v>
      </c>
      <c r="F31" s="98">
        <f>IF($A31=" "," ",IF($A31="totals",SUM($F$9:$F30),$B31-$B32))</f>
        <v>10183.780967220519</v>
      </c>
      <c r="G31" s="92">
        <f t="shared" si="5"/>
        <v>4138.6778967432674</v>
      </c>
      <c r="H31" s="27">
        <f>IF(A31=" "," ",IF(A31="totals",SUM($H$9:$H30),+G31*($G$7/100)))</f>
        <v>1324.3769269578456</v>
      </c>
    </row>
    <row r="32" spans="1:8" ht="15.6">
      <c r="A32" s="48">
        <f t="shared" si="4"/>
        <v>23</v>
      </c>
      <c r="B32" s="92">
        <f t="shared" si="3"/>
        <v>97917.079486889925</v>
      </c>
      <c r="C32" s="92">
        <f>IF(A32=" "," ",IF(A32="totals",SUM($C$10:C31),($C$7*12)*(A32-A31)))</f>
        <v>14322.458863963786</v>
      </c>
      <c r="D32" s="92">
        <f>IF(A32=" "," ",IF(A32="totals",SUM($D$10:D31),$E$7*12))</f>
        <v>0</v>
      </c>
      <c r="E32" s="92">
        <f>IF($A32=" "," ",IF($A32="Totals",SUM($E$9:$E31),$C32+$D32))</f>
        <v>14322.458863963786</v>
      </c>
      <c r="F32" s="98">
        <f>IF($A32=" "," ",IF($A32="totals",SUM($F$9:$F31),$B32-$B33))</f>
        <v>10598.683916582275</v>
      </c>
      <c r="G32" s="92">
        <f t="shared" si="5"/>
        <v>3723.7749473815111</v>
      </c>
      <c r="H32" s="27">
        <f>IF(A32=" "," ",IF(A32="totals",SUM($H$9:$H31),+G32*($G$7/100)))</f>
        <v>1191.6079831620837</v>
      </c>
    </row>
    <row r="33" spans="1:8" ht="15.6">
      <c r="A33" s="48">
        <f t="shared" si="4"/>
        <v>24</v>
      </c>
      <c r="B33" s="92">
        <f t="shared" si="3"/>
        <v>87318.39557030765</v>
      </c>
      <c r="C33" s="92">
        <f>IF(A33=" "," ",IF(A33="totals",SUM($C$10:C32),($C$7*12)*(A33-A32)))</f>
        <v>14322.458863963786</v>
      </c>
      <c r="D33" s="92">
        <f>IF(A33=" "," ",IF(A33="totals",SUM($D$10:D32),$E$7*12))</f>
        <v>0</v>
      </c>
      <c r="E33" s="92">
        <f>IF($A33=" "," ",IF($A33="Totals",SUM($E$9:$E32),$C33+$D33))</f>
        <v>14322.458863963786</v>
      </c>
      <c r="F33" s="98">
        <f>IF($A33=" "," ",IF($A33="totals",SUM($F$9:$F32),$B33-$B34))</f>
        <v>11030.490652263004</v>
      </c>
      <c r="G33" s="92">
        <f t="shared" si="5"/>
        <v>3291.9682117007815</v>
      </c>
      <c r="H33" s="27">
        <f>IF(A33=" "," ",IF(A33="totals",SUM($H$9:$H32),+G33*($G$7/100)))</f>
        <v>1053.4298277442501</v>
      </c>
    </row>
    <row r="34" spans="1:8" ht="15.6">
      <c r="A34" s="48">
        <f t="shared" si="4"/>
        <v>25</v>
      </c>
      <c r="B34" s="92">
        <f t="shared" si="3"/>
        <v>76287.904918044645</v>
      </c>
      <c r="C34" s="92">
        <f>IF(A34=" "," ",IF(A34="totals",SUM($C$10:C33),($C$7*12)*(A34-A33)))</f>
        <v>14322.458863963786</v>
      </c>
      <c r="D34" s="92">
        <f>IF(A34=" "," ",IF(A34="totals",SUM($D$10:D33),$E$7*12))</f>
        <v>0</v>
      </c>
      <c r="E34" s="92">
        <f>IF($A34=" "," ",IF($A34="Totals",SUM($E$9:$E33),$C34+$D34))</f>
        <v>14322.458863963786</v>
      </c>
      <c r="F34" s="98">
        <f>IF($A34=" "," ",IF($A34="totals",SUM($F$9:$F33),$B34-$B35))</f>
        <v>11479.889860598531</v>
      </c>
      <c r="G34" s="92">
        <f t="shared" si="5"/>
        <v>2842.5690033652554</v>
      </c>
      <c r="H34" s="27">
        <f>IF(A34=" "," ",IF(A34="totals",SUM($H$9:$H33),+G34*($G$7/100)))</f>
        <v>909.62208107688173</v>
      </c>
    </row>
    <row r="35" spans="1:8" ht="15.6">
      <c r="A35" s="48">
        <f t="shared" si="4"/>
        <v>26</v>
      </c>
      <c r="B35" s="92">
        <f t="shared" si="3"/>
        <v>64808.015057446115</v>
      </c>
      <c r="C35" s="92">
        <f>IF(A35=" "," ",IF(A35="totals",SUM($C$10:C34),($C$7*12)*(A35-A34)))</f>
        <v>14322.458863963786</v>
      </c>
      <c r="D35" s="92">
        <f>IF(A35=" "," ",IF(A35="totals",SUM($D$10:D34),$E$7*12))</f>
        <v>0</v>
      </c>
      <c r="E35" s="92">
        <f>IF($A35=" "," ",IF($A35="Totals",SUM($E$9:$E34),$C35+$D35))</f>
        <v>14322.458863963786</v>
      </c>
      <c r="F35" s="98">
        <f>IF($A35=" "," ",IF($A35="totals",SUM($F$9:$F34),$B35-$B36))</f>
        <v>11947.598286068576</v>
      </c>
      <c r="G35" s="92">
        <f t="shared" si="5"/>
        <v>2374.8605778952096</v>
      </c>
      <c r="H35" s="27">
        <f>IF(A35=" "," ",IF(A35="totals",SUM($H$9:$H34),+G35*($G$7/100)))</f>
        <v>759.9553849264671</v>
      </c>
    </row>
    <row r="36" spans="1:8" ht="15.6">
      <c r="A36" s="48">
        <f t="shared" si="4"/>
        <v>27</v>
      </c>
      <c r="B36" s="92">
        <f t="shared" si="3"/>
        <v>52860.416771377539</v>
      </c>
      <c r="C36" s="92">
        <f>IF(A36=" "," ",IF(A36="totals",SUM($C$10:C35),($C$7*12)*(A36-A35)))</f>
        <v>14322.458863963786</v>
      </c>
      <c r="D36" s="92">
        <f>IF(A36=" "," ",IF(A36="totals",SUM($D$10:D35),$E$7*12))</f>
        <v>0</v>
      </c>
      <c r="E36" s="92">
        <f>IF($A36=" "," ",IF($A36="Totals",SUM($E$9:$E35),$C36+$D36))</f>
        <v>14322.458863963786</v>
      </c>
      <c r="F36" s="98">
        <f>IF($A36=" "," ",IF($A36="totals",SUM($F$9:$F35),$B36-$B37))</f>
        <v>12434.361874428869</v>
      </c>
      <c r="G36" s="92">
        <f t="shared" si="5"/>
        <v>1888.0969895349172</v>
      </c>
      <c r="H36" s="27">
        <f>IF(A36=" "," ",IF(A36="totals",SUM($H$9:$H35),+G36*($G$7/100)))</f>
        <v>604.19103665117348</v>
      </c>
    </row>
    <row r="37" spans="1:8" ht="15.6">
      <c r="A37" s="48">
        <f t="shared" si="4"/>
        <v>28</v>
      </c>
      <c r="B37" s="92">
        <f t="shared" si="3"/>
        <v>40426.05489694867</v>
      </c>
      <c r="C37" s="92">
        <f>IF(A37=" "," ",IF(A37="totals",SUM($C$10:C36),($C$7*12)*(A37-A36)))</f>
        <v>14322.458863963786</v>
      </c>
      <c r="D37" s="92">
        <f>IF(A37=" "," ",IF(A37="totals",SUM($D$10:D36),$E$7*12))</f>
        <v>0</v>
      </c>
      <c r="E37" s="92">
        <f>IF($A37=" "," ",IF($A37="Totals",SUM($E$9:$E36),$C37+$D37))</f>
        <v>14322.458863963786</v>
      </c>
      <c r="F37" s="98">
        <f>IF($A37=" "," ",IF($A37="totals",SUM($F$9:$F36),$B37-$B38))</f>
        <v>12940.956962416119</v>
      </c>
      <c r="G37" s="92">
        <f t="shared" si="5"/>
        <v>1381.5019015476664</v>
      </c>
      <c r="H37" s="27">
        <f>IF(A37=" "," ",IF(A37="totals",SUM($H$9:$H36),+G37*($G$7/100)))</f>
        <v>442.08060849525327</v>
      </c>
    </row>
    <row r="38" spans="1:8" ht="15.6">
      <c r="A38" s="48">
        <f t="shared" si="4"/>
        <v>29</v>
      </c>
      <c r="B38" s="92">
        <f t="shared" si="3"/>
        <v>27485.09793453255</v>
      </c>
      <c r="C38" s="92">
        <f>IF(A38=" "," ",IF(A38="totals",SUM($C$10:C37),($C$7*12)*(A38-A37)))</f>
        <v>14322.458863963786</v>
      </c>
      <c r="D38" s="92">
        <f>IF(A38=" "," ",IF(A38="totals",SUM($D$10:D37),$E$7*12))</f>
        <v>0</v>
      </c>
      <c r="E38" s="92">
        <f>IF($A38=" "," ",IF($A38="Totals",SUM($E$9:$E37),$C38+$D38))</f>
        <v>14322.458863963786</v>
      </c>
      <c r="F38" s="98">
        <f>IF($A38=" "," ",IF($A38="totals",SUM($F$9:$F37),$B38-$B39))</f>
        <v>13468.191515923561</v>
      </c>
      <c r="G38" s="92">
        <f t="shared" si="5"/>
        <v>854.26734804022453</v>
      </c>
      <c r="H38" s="27">
        <f>IF(A38=" "," ",IF(A38="totals",SUM($H$9:$H37),+G38*($G$7/100)))</f>
        <v>273.36555137287183</v>
      </c>
    </row>
    <row r="39" spans="1:8" ht="15.6">
      <c r="A39" s="48">
        <f t="shared" si="4"/>
        <v>30</v>
      </c>
      <c r="B39" s="92">
        <f t="shared" si="3"/>
        <v>14016.906418608989</v>
      </c>
      <c r="C39" s="92">
        <f>IF(A39=" "," ",IF(A39="totals",SUM($C$10:C38),($C$7*12)*(A39-A38)))</f>
        <v>14322.458863963786</v>
      </c>
      <c r="D39" s="92">
        <f>IF(A39=" "," ",IF(A39="totals",SUM($D$10:D38),$E$7*12))</f>
        <v>0</v>
      </c>
      <c r="E39" s="92">
        <f>IF($A39=" "," ",IF($A39="Totals",SUM($E$9:$E38),$C39+$D39))</f>
        <v>14322.458863963786</v>
      </c>
      <c r="F39" s="98">
        <f>IF($A39=" "," ",IF($A39="totals",SUM($F$9:$F38),$B39-$B40))</f>
        <v>14016.906418621524</v>
      </c>
      <c r="G39" s="92">
        <f t="shared" si="5"/>
        <v>305.55244534226222</v>
      </c>
      <c r="H39" s="27">
        <f>IF(A39=" "," ",IF(A39="totals",SUM($H$9:$H38),+G39*($G$7/100)))</f>
        <v>97.776782509523912</v>
      </c>
    </row>
    <row r="40" spans="1:8" ht="15.6">
      <c r="A40" s="48" t="str">
        <f t="shared" si="4"/>
        <v>Totals</v>
      </c>
      <c r="B40" s="92">
        <f t="shared" si="3"/>
        <v>-1.2534655979834497E-8</v>
      </c>
      <c r="C40" s="92">
        <f>IF(A40=" "," ",IF(A40="totals",SUM($C$10:C39),($C$7*12)*(A40-A39)))</f>
        <v>429673.76591891347</v>
      </c>
      <c r="D40" s="92">
        <f>IF(A40=" "," ",IF(A40="totals",SUM($D$10:D39),$E$7*12))</f>
        <v>0</v>
      </c>
      <c r="E40" s="92">
        <f>IF($A40=" "," ",IF($A40="Totals",SUM($E$9:$E39),$C40+$D40))</f>
        <v>429673.76591891347</v>
      </c>
      <c r="F40" s="98">
        <f>IF($A40=" "," ",IF($A40="totals",SUM($F$9:$F39),$B40-$B41))</f>
        <v>250000.00000001251</v>
      </c>
      <c r="G40" s="92">
        <f>IF($A40=" "," ",IF($A40="totals",SUM($G$10:G39),IF($A39="Totals"," ",$E40-$F40)))</f>
        <v>179673.76591890102</v>
      </c>
      <c r="H40" s="27">
        <f>IF(A40=" "," ",IF(A40="totals",SUM($H$9:$H39),+G40*($G$7/100)))</f>
        <v>57495.60509404834</v>
      </c>
    </row>
    <row r="41" spans="1:8" ht="15.6">
      <c r="A41" s="48" t="str">
        <f t="shared" si="4"/>
        <v xml:space="preserve"> </v>
      </c>
      <c r="B41" s="92" t="str">
        <f t="shared" si="3"/>
        <v xml:space="preserve"> </v>
      </c>
      <c r="C41" s="92" t="str">
        <f>IF(A41=" "," ",IF(A41="totals",SUM($C$10:C40),($C$7*12)*(A41-A40)))</f>
        <v xml:space="preserve"> </v>
      </c>
      <c r="D41" s="92" t="str">
        <f>IF(A41=" "," ",IF(A41="totals",SUM($D$10:D40),$E$7*12))</f>
        <v xml:space="preserve"> </v>
      </c>
      <c r="E41" s="92" t="str">
        <f>IF($A41=" "," ",IF($A41="Totals",SUM($E$9:$E40),$C41+$D41))</f>
        <v xml:space="preserve"> </v>
      </c>
      <c r="F41" s="98" t="str">
        <f>IF($A41=" "," ",IF($A41="totals",SUM($F$9:$F40),$B41-$B42))</f>
        <v xml:space="preserve"> </v>
      </c>
      <c r="G41" s="92" t="str">
        <f t="shared" si="5"/>
        <v xml:space="preserve"> </v>
      </c>
      <c r="H41" s="27" t="str">
        <f>IF(A41=" "," ",IF(A41="totals",SUM($H$9:$H40),+G41*($G$7/100)))</f>
        <v xml:space="preserve"> </v>
      </c>
    </row>
    <row r="42" spans="1:8" ht="15.6">
      <c r="A42" s="48" t="str">
        <f t="shared" si="4"/>
        <v xml:space="preserve"> </v>
      </c>
      <c r="B42" s="92" t="str">
        <f t="shared" si="3"/>
        <v xml:space="preserve"> </v>
      </c>
      <c r="C42" s="92" t="str">
        <f>IF(A42=" "," ",IF(A42="totals",SUM($C$10:C41),($C$7*12)*(A42-A41)))</f>
        <v xml:space="preserve"> </v>
      </c>
      <c r="D42" s="92" t="str">
        <f>IF(A42=" "," ",IF(A42="totals",SUM($D$10:D41),$E$7*12))</f>
        <v xml:space="preserve"> </v>
      </c>
      <c r="E42" s="92" t="str">
        <f>IF($A42=" "," ",IF($A42="Totals",SUM($E$9:$E41),$C42+$D42))</f>
        <v xml:space="preserve"> </v>
      </c>
      <c r="F42" s="98" t="str">
        <f>IF($A42=" "," ",IF($A42="totals",SUM($F$9:$F41),$B42-$B43))</f>
        <v xml:space="preserve"> </v>
      </c>
      <c r="G42" s="92" t="str">
        <f t="shared" si="5"/>
        <v xml:space="preserve"> </v>
      </c>
      <c r="H42" s="27" t="str">
        <f>IF(A42=" "," ",IF(A42="totals",SUM($H$9:$H41),+G42*($G$7/100)))</f>
        <v xml:space="preserve"> </v>
      </c>
    </row>
    <row r="43" spans="1:8" ht="15.6">
      <c r="A43" s="48" t="str">
        <f t="shared" si="4"/>
        <v xml:space="preserve"> </v>
      </c>
      <c r="B43" s="92" t="str">
        <f t="shared" ref="B43:B58" si="6">IF(A43=" "," ",FV($E$4/100/12,(A42-A41)*12,$E$10/12,-B42))</f>
        <v xml:space="preserve"> </v>
      </c>
      <c r="C43" s="92" t="str">
        <f>IF(A43=" "," ",IF(A43="totals",SUM($C$10:C42),($C$7*12)*(A43-A42)))</f>
        <v xml:space="preserve"> </v>
      </c>
      <c r="D43" s="92" t="str">
        <f>IF(A43=" "," ",IF(A43="totals",SUM($D$10:D42),$E$7*12))</f>
        <v xml:space="preserve"> </v>
      </c>
      <c r="E43" s="92" t="str">
        <f>IF($A43=" "," ",IF($A43="Totals",SUM($E$9:$E42),$C43+$D43))</f>
        <v xml:space="preserve"> </v>
      </c>
      <c r="F43" s="98" t="str">
        <f>IF($A43=" "," ",IF($A43="totals",SUM($F$9:$F42),$B43-$B44))</f>
        <v xml:space="preserve"> </v>
      </c>
      <c r="G43" s="92" t="str">
        <f t="shared" si="5"/>
        <v xml:space="preserve"> </v>
      </c>
      <c r="H43" s="27" t="str">
        <f>IF(A43=" "," ",IF(A43="totals",SUM($H$9:$H42),+G43*($G$7/100)))</f>
        <v xml:space="preserve"> </v>
      </c>
    </row>
    <row r="44" spans="1:8" ht="15.6">
      <c r="A44" s="48" t="str">
        <f t="shared" ref="A44:A59" si="7">IF(A43=" "," ",IF(A43="Totals"," ",IF(A43=$G$4,"Totals",IF(A43&gt;$G$4-1,$G$4,A43+1))))</f>
        <v xml:space="preserve"> </v>
      </c>
      <c r="B44" s="92" t="str">
        <f t="shared" si="6"/>
        <v xml:space="preserve"> </v>
      </c>
      <c r="C44" s="92" t="str">
        <f>IF(A44=" "," ",IF(A44="totals",SUM($C$10:C43),($C$7*12)*(A44-A43)))</f>
        <v xml:space="preserve"> </v>
      </c>
      <c r="D44" s="92" t="str">
        <f>IF(A44=" "," ",IF(A44="totals",SUM($D$10:D43),$E$7*12))</f>
        <v xml:space="preserve"> </v>
      </c>
      <c r="E44" s="92" t="str">
        <f>IF($A44=" "," ",IF($A44="Totals",SUM($E$9:$E43),$C44+$D44))</f>
        <v xml:space="preserve"> </v>
      </c>
      <c r="F44" s="98" t="str">
        <f>IF($A44=" "," ",IF($A44="totals",SUM($F$9:$F43),$B44-$B45))</f>
        <v xml:space="preserve"> </v>
      </c>
      <c r="G44" s="92" t="str">
        <f t="shared" ref="G44:G60" si="8">IF($A44=" "," ",IF($A44="totals",SUM($G$10),IF($A43="Totals"," ",$E44-$F44)))</f>
        <v xml:space="preserve"> </v>
      </c>
      <c r="H44" s="27" t="str">
        <f>IF(A44=" "," ",IF(A44="totals",SUM($H$9:$H43),+G44*($G$7/100)))</f>
        <v xml:space="preserve"> </v>
      </c>
    </row>
    <row r="45" spans="1:8" ht="15.6">
      <c r="A45" s="48" t="str">
        <f t="shared" si="7"/>
        <v xml:space="preserve"> </v>
      </c>
      <c r="B45" s="92" t="str">
        <f t="shared" si="6"/>
        <v xml:space="preserve"> </v>
      </c>
      <c r="C45" s="92" t="str">
        <f>IF(A45=" "," ",IF(A45="totals",SUM($C$10:C44),($C$7*12)*(A45-A44)))</f>
        <v xml:space="preserve"> </v>
      </c>
      <c r="D45" s="92" t="str">
        <f>IF(A45=" "," ",IF(A45="totals",SUM($D$10:D44),$E$7*12))</f>
        <v xml:space="preserve"> </v>
      </c>
      <c r="E45" s="92" t="str">
        <f>IF($A45=" "," ",IF($A45="Totals",SUM($E$9:$E44),$C45+$D45))</f>
        <v xml:space="preserve"> </v>
      </c>
      <c r="F45" s="98" t="str">
        <f>IF($A45=" "," ",IF($A45="totals",SUM($F$9:$F44),$B45-$B46))</f>
        <v xml:space="preserve"> </v>
      </c>
      <c r="G45" s="92" t="str">
        <f t="shared" si="8"/>
        <v xml:space="preserve"> </v>
      </c>
      <c r="H45" s="27" t="str">
        <f>IF(A45=" "," ",IF(A45="totals",SUM($H$9:$H44),+G45*($G$7/100)))</f>
        <v xml:space="preserve"> </v>
      </c>
    </row>
    <row r="46" spans="1:8" ht="15.6">
      <c r="A46" s="48" t="str">
        <f t="shared" si="7"/>
        <v xml:space="preserve"> </v>
      </c>
      <c r="B46" s="92" t="str">
        <f t="shared" si="6"/>
        <v xml:space="preserve"> </v>
      </c>
      <c r="C46" s="92" t="str">
        <f>IF(A46=" "," ",IF(A46="totals",SUM($C$10:C45),($C$7*12)*(A46-A45)))</f>
        <v xml:space="preserve"> </v>
      </c>
      <c r="D46" s="92" t="str">
        <f>IF(A46=" "," ",IF(A46="totals",SUM($D$10:D45),$E$7*12))</f>
        <v xml:space="preserve"> </v>
      </c>
      <c r="E46" s="92" t="str">
        <f>IF($A46=" "," ",IF($A46="Totals",SUM($E$9:$E45),$C46+$D46))</f>
        <v xml:space="preserve"> </v>
      </c>
      <c r="F46" s="98" t="str">
        <f>IF($A46=" "," ",IF($A46="totals",SUM($F$9:$F45),$B46-$B47))</f>
        <v xml:space="preserve"> </v>
      </c>
      <c r="G46" s="92" t="str">
        <f t="shared" si="8"/>
        <v xml:space="preserve"> </v>
      </c>
      <c r="H46" s="27" t="str">
        <f>IF(A46=" "," ",IF(A46="totals",SUM($H$9:$H45),+G46*($G$7/100)))</f>
        <v xml:space="preserve"> </v>
      </c>
    </row>
    <row r="47" spans="1:8" ht="15.6">
      <c r="A47" s="48" t="str">
        <f t="shared" si="7"/>
        <v xml:space="preserve"> </v>
      </c>
      <c r="B47" s="92" t="str">
        <f t="shared" si="6"/>
        <v xml:space="preserve"> </v>
      </c>
      <c r="C47" s="92" t="str">
        <f>IF(A47=" "," ",IF(A47="totals",SUM($C$10:C46),($C$7*12)*(A47-A46)))</f>
        <v xml:space="preserve"> </v>
      </c>
      <c r="D47" s="92" t="str">
        <f>IF(A47=" "," ",IF(A47="totals",SUM($D$10:D46),$E$7*12))</f>
        <v xml:space="preserve"> </v>
      </c>
      <c r="E47" s="92" t="str">
        <f>IF($A47=" "," ",IF($A47="Totals",SUM($E$9:$E46),$C47+$D47))</f>
        <v xml:space="preserve"> </v>
      </c>
      <c r="F47" s="98" t="str">
        <f>IF($A47=" "," ",IF($A47="totals",SUM($F$9:$F46),$B47-$B48))</f>
        <v xml:space="preserve"> </v>
      </c>
      <c r="G47" s="92" t="str">
        <f t="shared" si="8"/>
        <v xml:space="preserve"> </v>
      </c>
      <c r="H47" s="27" t="str">
        <f>IF(A47=" "," ",IF(A47="totals",SUM($H$9:$H46),+G47*($G$7/100)))</f>
        <v xml:space="preserve"> </v>
      </c>
    </row>
    <row r="48" spans="1:8" ht="15.6">
      <c r="A48" s="48" t="str">
        <f t="shared" si="7"/>
        <v xml:space="preserve"> </v>
      </c>
      <c r="B48" s="92" t="str">
        <f t="shared" si="6"/>
        <v xml:space="preserve"> </v>
      </c>
      <c r="C48" s="92" t="str">
        <f>IF(A48=" "," ",IF(A48="totals",SUM($C$10:C47),($C$7*12)*(A48-A47)))</f>
        <v xml:space="preserve"> </v>
      </c>
      <c r="D48" s="92" t="str">
        <f>IF(A48=" "," ",IF(A48="totals",SUM($D$10:D47),$E$7*12))</f>
        <v xml:space="preserve"> </v>
      </c>
      <c r="E48" s="92" t="str">
        <f>IF($A48=" "," ",IF($A48="Totals",SUM($E$9:$E47),$C48+$D48))</f>
        <v xml:space="preserve"> </v>
      </c>
      <c r="F48" s="98" t="str">
        <f>IF($A48=" "," ",IF($A48="totals",SUM($F$9:$F47),$B48-$B49))</f>
        <v xml:space="preserve"> </v>
      </c>
      <c r="G48" s="92" t="str">
        <f t="shared" si="8"/>
        <v xml:space="preserve"> </v>
      </c>
      <c r="H48" s="27" t="str">
        <f>IF(A48=" "," ",IF(A48="totals",SUM($H$9:$H47),+G48*($G$7/100)))</f>
        <v xml:space="preserve"> </v>
      </c>
    </row>
    <row r="49" spans="1:9" ht="15.6">
      <c r="A49" s="48" t="str">
        <f t="shared" si="7"/>
        <v xml:space="preserve"> </v>
      </c>
      <c r="B49" s="92" t="str">
        <f t="shared" si="6"/>
        <v xml:space="preserve"> </v>
      </c>
      <c r="C49" s="92" t="str">
        <f>IF(A49=" "," ",IF(A49="totals",SUM($C$10:C48),($C$7*12)*(A49-A48)))</f>
        <v xml:space="preserve"> </v>
      </c>
      <c r="D49" s="92" t="str">
        <f>IF(A49=" "," ",IF(A49="totals",SUM($D$10:D48),$E$7*12))</f>
        <v xml:space="preserve"> </v>
      </c>
      <c r="E49" s="92" t="str">
        <f>IF($A49=" "," ",IF($A49="Totals",SUM($E$9:$E48),$C49+$D49))</f>
        <v xml:space="preserve"> </v>
      </c>
      <c r="F49" s="98" t="str">
        <f>IF($A49=" "," ",IF($A49="totals",SUM($F$9:$F48),$B49-$B50))</f>
        <v xml:space="preserve"> </v>
      </c>
      <c r="G49" s="92" t="str">
        <f t="shared" si="8"/>
        <v xml:space="preserve"> </v>
      </c>
      <c r="H49" s="27" t="str">
        <f>IF(A49=" "," ",IF(A49="totals",SUM($H$9:$H48),+G49*($G$7/100)))</f>
        <v xml:space="preserve"> </v>
      </c>
    </row>
    <row r="50" spans="1:9" ht="15.6">
      <c r="A50" s="48" t="str">
        <f t="shared" si="7"/>
        <v xml:space="preserve"> </v>
      </c>
      <c r="B50" s="92" t="str">
        <f t="shared" si="6"/>
        <v xml:space="preserve"> </v>
      </c>
      <c r="C50" s="92" t="str">
        <f>IF(A50=" "," ",IF(A50="totals",SUM($C$10:C49),($C$7*12)*(A50-A49)))</f>
        <v xml:space="preserve"> </v>
      </c>
      <c r="D50" s="92" t="str">
        <f>IF(A50=" "," ",IF(A50="totals",SUM($D$10:D49),$E$7*12))</f>
        <v xml:space="preserve"> </v>
      </c>
      <c r="E50" s="92" t="str">
        <f>IF($A50=" "," ",IF($A50="Totals",SUM($E$9:$E49),$C50+$D50))</f>
        <v xml:space="preserve"> </v>
      </c>
      <c r="F50" s="98" t="str">
        <f>IF($A50=" "," ",IF($A50="totals",SUM($F$9:$F49),$B50-$B51))</f>
        <v xml:space="preserve"> </v>
      </c>
      <c r="G50" s="92" t="str">
        <f t="shared" si="8"/>
        <v xml:space="preserve"> </v>
      </c>
      <c r="H50" s="27" t="str">
        <f>IF(A50=" "," ",IF(A50="totals",SUM($H$9:$H49),+G50*($G$7/100)))</f>
        <v xml:space="preserve"> </v>
      </c>
    </row>
    <row r="51" spans="1:9" ht="15.6">
      <c r="A51" s="48" t="str">
        <f t="shared" si="7"/>
        <v xml:space="preserve"> </v>
      </c>
      <c r="B51" s="92" t="str">
        <f t="shared" si="6"/>
        <v xml:space="preserve"> </v>
      </c>
      <c r="C51" s="92" t="str">
        <f>IF(A51=" "," ",IF(A51="totals",SUM($C$10:C50),($C$7*12)*(A51-A50)))</f>
        <v xml:space="preserve"> </v>
      </c>
      <c r="D51" s="92" t="str">
        <f>IF(A51=" "," ",IF(A51="totals",SUM($D$10:D50),$E$7*12))</f>
        <v xml:space="preserve"> </v>
      </c>
      <c r="E51" s="92" t="str">
        <f>IF($A51=" "," ",IF($A51="Totals",SUM($E$9:$E50),$C51+$D51))</f>
        <v xml:space="preserve"> </v>
      </c>
      <c r="F51" s="98" t="str">
        <f>IF($A51=" "," ",IF($A51="totals",SUM($F$9:$F50),$B51-$B52))</f>
        <v xml:space="preserve"> </v>
      </c>
      <c r="G51" s="92" t="str">
        <f t="shared" si="8"/>
        <v xml:space="preserve"> </v>
      </c>
      <c r="H51" s="27" t="str">
        <f>IF(A51=" "," ",IF(A51="totals",SUM($H$9:$H50),+G51*($G$7/100)))</f>
        <v xml:space="preserve"> </v>
      </c>
    </row>
    <row r="52" spans="1:9" ht="15.6">
      <c r="A52" s="48" t="str">
        <f t="shared" si="7"/>
        <v xml:space="preserve"> </v>
      </c>
      <c r="B52" s="92" t="str">
        <f t="shared" si="6"/>
        <v xml:space="preserve"> </v>
      </c>
      <c r="C52" s="92" t="str">
        <f>IF(A52=" "," ",IF(A52="totals",SUM($C$10:C51),($C$7*12)*(A52-A51)))</f>
        <v xml:space="preserve"> </v>
      </c>
      <c r="D52" s="92" t="str">
        <f>IF(A52=" "," ",IF(A52="totals",SUM($D$10:D51),$E$7*12))</f>
        <v xml:space="preserve"> </v>
      </c>
      <c r="E52" s="92" t="str">
        <f>IF($A52=" "," ",IF($A52="Totals",SUM($E$9:$E51),$C52+$D52))</f>
        <v xml:space="preserve"> </v>
      </c>
      <c r="F52" s="98" t="str">
        <f>IF($A52=" "," ",IF($A52="totals",SUM($F$9:$F51),$B52-$B53))</f>
        <v xml:space="preserve"> </v>
      </c>
      <c r="G52" s="92" t="str">
        <f t="shared" si="8"/>
        <v xml:space="preserve"> </v>
      </c>
      <c r="H52" s="27" t="str">
        <f>IF(A52=" "," ",IF(A52="totals",SUM($H$9:$H51),+G52*($G$7/100)))</f>
        <v xml:space="preserve"> </v>
      </c>
    </row>
    <row r="53" spans="1:9" ht="15.6">
      <c r="A53" s="48" t="str">
        <f t="shared" si="7"/>
        <v xml:space="preserve"> </v>
      </c>
      <c r="B53" s="92" t="str">
        <f t="shared" si="6"/>
        <v xml:space="preserve"> </v>
      </c>
      <c r="C53" s="92" t="str">
        <f>IF(A53=" "," ",IF(A53="totals",SUM($C$10:C52),($C$7*12)*(A53-A52)))</f>
        <v xml:space="preserve"> </v>
      </c>
      <c r="D53" s="92" t="str">
        <f>IF(A53=" "," ",IF(A53="totals",SUM($D$10:D52),$E$7*12))</f>
        <v xml:space="preserve"> </v>
      </c>
      <c r="E53" s="92" t="str">
        <f>IF($A53=" "," ",IF($A53="Totals",SUM($E$9:$E52),$C53+$D53))</f>
        <v xml:space="preserve"> </v>
      </c>
      <c r="F53" s="98" t="str">
        <f>IF($A53=" "," ",IF($A53="totals",SUM($F$9:$F52),$B53-$B54))</f>
        <v xml:space="preserve"> </v>
      </c>
      <c r="G53" s="92" t="str">
        <f t="shared" si="8"/>
        <v xml:space="preserve"> </v>
      </c>
      <c r="H53" s="27" t="str">
        <f>IF(A53=" "," ",IF(A53="totals",SUM($H$9:$H52),+G53*($G$7/100)))</f>
        <v xml:space="preserve"> </v>
      </c>
    </row>
    <row r="54" spans="1:9" ht="15.6">
      <c r="A54" s="48" t="str">
        <f t="shared" si="7"/>
        <v xml:space="preserve"> </v>
      </c>
      <c r="B54" s="92" t="str">
        <f t="shared" si="6"/>
        <v xml:space="preserve"> </v>
      </c>
      <c r="C54" s="92" t="str">
        <f>IF(A54=" "," ",IF(A54="totals",SUM($C$10:C53),($C$7*12)*(A54-A53)))</f>
        <v xml:space="preserve"> </v>
      </c>
      <c r="D54" s="92" t="str">
        <f>IF(A54=" "," ",IF(A54="totals",SUM($D$10:D53),$E$7*12))</f>
        <v xml:space="preserve"> </v>
      </c>
      <c r="E54" s="92" t="str">
        <f>IF($A54=" "," ",IF($A54="Totals",SUM($E$9:$E53),$C54+$D54))</f>
        <v xml:space="preserve"> </v>
      </c>
      <c r="F54" s="98" t="str">
        <f>IF($A54=" "," ",IF($A54="totals",SUM($F$9:$F53),$B54-$B55))</f>
        <v xml:space="preserve"> </v>
      </c>
      <c r="G54" s="92" t="str">
        <f t="shared" si="8"/>
        <v xml:space="preserve"> </v>
      </c>
      <c r="H54" s="27" t="str">
        <f>IF(A54=" "," ",IF(A54="totals",SUM($H$9:$H53),+G54*($G$7/100)))</f>
        <v xml:space="preserve"> </v>
      </c>
    </row>
    <row r="55" spans="1:9" ht="15.6">
      <c r="A55" s="48" t="str">
        <f t="shared" si="7"/>
        <v xml:space="preserve"> </v>
      </c>
      <c r="B55" s="92" t="str">
        <f t="shared" si="6"/>
        <v xml:space="preserve"> </v>
      </c>
      <c r="C55" s="92" t="str">
        <f>IF(A55=" "," ",IF(A55="totals",SUM($C$10:C54),($C$7*12)*(A55-A54)))</f>
        <v xml:space="preserve"> </v>
      </c>
      <c r="D55" s="92" t="str">
        <f>IF(A55=" "," ",IF(A55="totals",SUM($D$10:D54),$E$7*12))</f>
        <v xml:space="preserve"> </v>
      </c>
      <c r="E55" s="92" t="str">
        <f>IF($A55=" "," ",IF($A55="Totals",SUM($E$9:$E54),$C55+$D55))</f>
        <v xml:space="preserve"> </v>
      </c>
      <c r="F55" s="98" t="str">
        <f>IF($A55=" "," ",IF($A55="totals",SUM($F$9:$F54),$B55-$B56))</f>
        <v xml:space="preserve"> </v>
      </c>
      <c r="G55" s="92" t="str">
        <f t="shared" si="8"/>
        <v xml:space="preserve"> </v>
      </c>
      <c r="H55" s="27" t="str">
        <f>IF(A55=" "," ",IF(A55="totals",SUM($H$9:$H54),+G55*($G$7/100)))</f>
        <v xml:space="preserve"> </v>
      </c>
    </row>
    <row r="56" spans="1:9" ht="15.6">
      <c r="A56" s="48" t="str">
        <f t="shared" si="7"/>
        <v xml:space="preserve"> </v>
      </c>
      <c r="B56" s="92" t="str">
        <f t="shared" si="6"/>
        <v xml:space="preserve"> </v>
      </c>
      <c r="C56" s="92" t="str">
        <f>IF(A56=" "," ",IF(A56="totals",SUM($C$10:C55),($C$7*12)*(A56-A55)))</f>
        <v xml:space="preserve"> </v>
      </c>
      <c r="D56" s="92" t="str">
        <f>IF(A56=" "," ",IF(A56="totals",SUM($D$10:D55),$E$7*12))</f>
        <v xml:space="preserve"> </v>
      </c>
      <c r="E56" s="92" t="str">
        <f>IF($A56=" "," ",IF($A56="Totals",SUM($E$9:$E55),$C56+$D56))</f>
        <v xml:space="preserve"> </v>
      </c>
      <c r="F56" s="98" t="str">
        <f>IF($A56=" "," ",IF($A56="totals",SUM($F$9:$F55),$B56-$B57))</f>
        <v xml:space="preserve"> </v>
      </c>
      <c r="G56" s="92" t="str">
        <f t="shared" si="8"/>
        <v xml:space="preserve"> </v>
      </c>
      <c r="H56" s="27" t="str">
        <f>IF(A56=" "," ",IF(A56="totals",SUM($H$9:$H55),+G56*($G$7/100)))</f>
        <v xml:space="preserve"> </v>
      </c>
    </row>
    <row r="57" spans="1:9" ht="15.6">
      <c r="A57" s="48" t="str">
        <f t="shared" si="7"/>
        <v xml:space="preserve"> </v>
      </c>
      <c r="B57" s="92" t="str">
        <f t="shared" si="6"/>
        <v xml:space="preserve"> </v>
      </c>
      <c r="C57" s="92" t="str">
        <f>IF(A57=" "," ",IF(A57="totals",SUM($C$10:C56),($C$7*12)*(A57-A56)))</f>
        <v xml:space="preserve"> </v>
      </c>
      <c r="D57" s="92" t="str">
        <f>IF(A57=" "," ",IF(A57="totals",SUM($D$10:D56),$E$7*12))</f>
        <v xml:space="preserve"> </v>
      </c>
      <c r="E57" s="92" t="str">
        <f>IF($A57=" "," ",IF($A57="Totals",SUM($E$9:$E56),$C57+$D57))</f>
        <v xml:space="preserve"> </v>
      </c>
      <c r="F57" s="98" t="str">
        <f>IF($A57=" "," ",IF($A57="totals",SUM($F$9:$F56),$B57-$B58))</f>
        <v xml:space="preserve"> </v>
      </c>
      <c r="G57" s="92" t="str">
        <f t="shared" si="8"/>
        <v xml:space="preserve"> </v>
      </c>
      <c r="H57" s="27" t="str">
        <f>IF(A57=" "," ",IF(A57="totals",SUM($H$9:$H56),+G57*($G$7/100)))</f>
        <v xml:space="preserve"> </v>
      </c>
    </row>
    <row r="58" spans="1:9" ht="15.6">
      <c r="A58" s="48" t="str">
        <f t="shared" si="7"/>
        <v xml:space="preserve"> </v>
      </c>
      <c r="B58" s="92" t="str">
        <f t="shared" si="6"/>
        <v xml:space="preserve"> </v>
      </c>
      <c r="C58" s="92" t="str">
        <f>IF(A58=" "," ",IF(A58="totals",SUM($C$10:C57),($C$7*12)*(A58-A57)))</f>
        <v xml:space="preserve"> </v>
      </c>
      <c r="D58" s="92" t="str">
        <f>IF(A58=" "," ",IF(A58="totals",SUM($D$10:D57),$E$7*12))</f>
        <v xml:space="preserve"> </v>
      </c>
      <c r="E58" s="92" t="str">
        <f>IF($A58=" "," ",IF($A58="Totals",SUM($E$9:$E57),$C58+$D58))</f>
        <v xml:space="preserve"> </v>
      </c>
      <c r="F58" s="98" t="str">
        <f>IF($A58=" "," ",IF($A58="totals",SUM($F$9:$F57),$B58-$B59))</f>
        <v xml:space="preserve"> </v>
      </c>
      <c r="G58" s="92" t="str">
        <f t="shared" si="8"/>
        <v xml:space="preserve"> </v>
      </c>
      <c r="H58" s="27" t="str">
        <f>IF(A58=" "," ",IF(A58="totals",SUM($H$9:$H57),+G58*($G$7/100)))</f>
        <v xml:space="preserve"> </v>
      </c>
    </row>
    <row r="59" spans="1:9" ht="15.6">
      <c r="A59" s="48" t="str">
        <f t="shared" si="7"/>
        <v xml:space="preserve"> </v>
      </c>
      <c r="B59" s="92" t="str">
        <f>IF(A59=" "," ",FV($E$4/100/12,(A58-A57)*12,$E$10/12,-B58))</f>
        <v xml:space="preserve"> </v>
      </c>
      <c r="C59" s="92" t="str">
        <f>IF(A59=" "," ",IF(A59="totals",SUM($C$10:C58),($C$7*12)*(A59-A58)))</f>
        <v xml:space="preserve"> </v>
      </c>
      <c r="D59" s="92" t="str">
        <f>IF(A59=" "," ",IF(A59="totals",SUM($D$10:D58),$E$7*12))</f>
        <v xml:space="preserve"> </v>
      </c>
      <c r="E59" s="92" t="str">
        <f>IF($A59=" "," ",IF($A59="Totals",SUM($E$9:$E58),$C59+$D59))</f>
        <v xml:space="preserve"> </v>
      </c>
      <c r="F59" s="98" t="str">
        <f>IF($A59=" "," ",IF($A59="totals",SUM($F$9:$F58),$B59-$B60))</f>
        <v xml:space="preserve"> </v>
      </c>
      <c r="G59" s="92" t="str">
        <f t="shared" si="8"/>
        <v xml:space="preserve"> </v>
      </c>
      <c r="H59" s="27" t="str">
        <f>IF(A59=" "," ",IF(A59="totals",SUM($H$9:$H58),+G59*($G$7/100)))</f>
        <v xml:space="preserve"> </v>
      </c>
    </row>
    <row r="60" spans="1:9" ht="15.6">
      <c r="A60" s="48" t="str">
        <f>IF(A59=" "," ",IF(A59="Totals"," ",IF(A59=$G$4,"Totals",IF(A59&gt;$G$4-1,$G$4,"Totals"))))</f>
        <v xml:space="preserve"> </v>
      </c>
      <c r="B60" s="92" t="str">
        <f>IF(A60=" "," ",FV($E$4/100/12,(A59-A58)*12,$E$10/12,-B59))</f>
        <v xml:space="preserve"> </v>
      </c>
      <c r="C60" s="92" t="str">
        <f>IF(A60=" "," ",IF(A60="totals",SUM($C$10:C59),($C$7*12)*(A60-A59)))</f>
        <v xml:space="preserve"> </v>
      </c>
      <c r="D60" s="92" t="str">
        <f>IF(A60=" "," ",IF(A60="totals",SUM($D$10:D59),$E$7*12))</f>
        <v xml:space="preserve"> </v>
      </c>
      <c r="E60" s="92" t="str">
        <f>IF($A60=" "," ",IF($A60="Totals",SUM($E$9:$E59),$C60+$D60))</f>
        <v xml:space="preserve"> </v>
      </c>
      <c r="F60" s="98" t="str">
        <f>IF($A60=" "," ",IF($A60="totals",SUM($F$9:$F59),$B60-$B61))</f>
        <v xml:space="preserve"> </v>
      </c>
      <c r="G60" s="92" t="str">
        <f t="shared" si="8"/>
        <v xml:space="preserve"> </v>
      </c>
      <c r="H60" s="27" t="str">
        <f>IF(A60=" "," ",IF(A60="totals",SUM($H$9:$H59),+G60*($G$7/100)))</f>
        <v xml:space="preserve"> </v>
      </c>
    </row>
    <row r="61" spans="1:9" ht="15.6">
      <c r="A61" s="48"/>
      <c r="B61" s="28"/>
      <c r="C61" s="28" t="s">
        <v>52</v>
      </c>
      <c r="D61" s="28" t="str">
        <f>IF(A61=" "," ",IF(A61="totals",SUM(D10:$D$60),IF(A60="Totals"," ",$E$7*12)))</f>
        <v xml:space="preserve"> </v>
      </c>
      <c r="E61" s="28" t="s">
        <v>52</v>
      </c>
      <c r="F61" s="28" t="str">
        <f>IF($A61=" "," ",IF($A61="totals",SUM(F10:$F$61),IF($A60="Totals"," ",$B61-$B62)))</f>
        <v xml:space="preserve"> </v>
      </c>
      <c r="G61" s="28" t="str">
        <f>IF($A61=" "," ",IF($A61="totals",SUM(G10:$G$60),IF($A60="Totals"," ",$E61-$F61)))</f>
        <v xml:space="preserve"> </v>
      </c>
      <c r="H61" s="27" t="str">
        <f>IF(A61=" "," ",+G61*($G$7/100))</f>
        <v xml:space="preserve"> </v>
      </c>
      <c r="I61" s="16"/>
    </row>
    <row r="62" spans="1:9" ht="15.6">
      <c r="A62" s="48"/>
      <c r="B62" s="28"/>
      <c r="C62" s="28"/>
      <c r="D62" s="28"/>
      <c r="E62" s="28"/>
      <c r="F62" s="28"/>
      <c r="G62" s="28"/>
      <c r="H62" s="27"/>
      <c r="I62" s="16"/>
    </row>
    <row r="63" spans="1:9" ht="15.6">
      <c r="A63" s="48"/>
      <c r="B63" s="28"/>
      <c r="C63" s="28"/>
      <c r="D63" s="28"/>
      <c r="E63" s="28"/>
      <c r="F63" s="28"/>
      <c r="G63" s="28"/>
      <c r="H63" s="27"/>
      <c r="I63" s="16"/>
    </row>
    <row r="64" spans="1:9" ht="15.6">
      <c r="A64" s="48"/>
      <c r="B64" s="28"/>
      <c r="C64" s="28"/>
      <c r="D64" s="28"/>
      <c r="E64" s="28"/>
      <c r="F64" s="28"/>
      <c r="G64" s="28"/>
      <c r="H64" s="27"/>
    </row>
    <row r="65" spans="1:8" ht="15.6">
      <c r="A65" s="48"/>
      <c r="B65" s="28"/>
      <c r="C65" s="28"/>
      <c r="D65" s="28"/>
      <c r="E65" s="28"/>
      <c r="F65" s="28"/>
      <c r="G65" s="28"/>
      <c r="H65" s="27"/>
    </row>
    <row r="66" spans="1:8" ht="15.6">
      <c r="A66" s="48"/>
      <c r="B66" s="28"/>
      <c r="C66" s="28"/>
      <c r="D66" s="28"/>
      <c r="E66" s="28"/>
      <c r="F66" s="28"/>
      <c r="G66" s="28"/>
      <c r="H66" s="27"/>
    </row>
    <row r="67" spans="1:8" ht="15.6">
      <c r="A67" s="48"/>
      <c r="B67" s="28"/>
      <c r="C67" s="28"/>
      <c r="D67" s="28"/>
      <c r="E67" s="28"/>
      <c r="F67" s="28"/>
      <c r="G67" s="28"/>
      <c r="H67" s="27"/>
    </row>
    <row r="68" spans="1:8" ht="15.6">
      <c r="A68" s="48"/>
      <c r="B68" s="28"/>
      <c r="C68" s="28"/>
      <c r="D68" s="28"/>
      <c r="E68" s="28"/>
      <c r="F68" s="28"/>
      <c r="G68" s="28"/>
      <c r="H68" s="27"/>
    </row>
    <row r="69" spans="1:8" ht="15.6">
      <c r="A69" s="48"/>
      <c r="B69" s="28"/>
      <c r="C69" s="28"/>
      <c r="D69" s="28"/>
      <c r="E69" s="28"/>
      <c r="F69" s="28"/>
      <c r="G69" s="28"/>
      <c r="H69" s="27"/>
    </row>
    <row r="70" spans="1:8" ht="15.6">
      <c r="A70" s="48"/>
      <c r="B70" s="28"/>
      <c r="C70" s="28"/>
      <c r="D70" s="28"/>
      <c r="E70" s="28"/>
      <c r="F70" s="28"/>
      <c r="G70" s="28"/>
      <c r="H70" s="27"/>
    </row>
    <row r="71" spans="1:8" ht="15.6">
      <c r="A71" s="48"/>
      <c r="B71" s="28"/>
      <c r="C71" s="28"/>
      <c r="D71" s="28"/>
      <c r="E71" s="28"/>
      <c r="F71" s="28"/>
      <c r="G71" s="28"/>
      <c r="H71" s="27"/>
    </row>
    <row r="72" spans="1:8" ht="15.6">
      <c r="A72" s="48"/>
      <c r="B72" s="28"/>
      <c r="C72" s="28"/>
      <c r="D72" s="28"/>
      <c r="E72" s="28"/>
      <c r="F72" s="28"/>
      <c r="G72" s="28"/>
      <c r="H72" s="27"/>
    </row>
    <row r="73" spans="1:8" ht="15.6">
      <c r="A73" s="48"/>
      <c r="B73" s="28"/>
      <c r="C73" s="28"/>
      <c r="D73" s="28"/>
      <c r="E73" s="28"/>
      <c r="F73" s="28"/>
      <c r="G73" s="28"/>
      <c r="H73" s="27"/>
    </row>
    <row r="74" spans="1:8" ht="15.6">
      <c r="A74" s="48"/>
      <c r="B74" s="28"/>
      <c r="C74" s="28"/>
      <c r="D74" s="28"/>
      <c r="E74" s="28"/>
      <c r="F74" s="28"/>
      <c r="G74" s="28"/>
      <c r="H74" s="27"/>
    </row>
    <row r="75" spans="1:8" ht="15.6">
      <c r="A75" s="48"/>
      <c r="B75" s="28"/>
      <c r="C75" s="28"/>
      <c r="D75" s="28"/>
      <c r="E75" s="28"/>
      <c r="F75" s="28"/>
      <c r="G75" s="28"/>
      <c r="H75" s="27"/>
    </row>
    <row r="76" spans="1:8" ht="15.6">
      <c r="A76" s="48"/>
      <c r="B76" s="28"/>
      <c r="C76" s="28"/>
      <c r="D76" s="28"/>
      <c r="E76" s="28"/>
      <c r="F76" s="28"/>
      <c r="G76" s="28"/>
      <c r="H76" s="27"/>
    </row>
    <row r="77" spans="1:8" ht="15.6">
      <c r="A77" s="48"/>
      <c r="B77" s="28"/>
      <c r="C77" s="28"/>
      <c r="D77" s="28"/>
      <c r="E77" s="28"/>
      <c r="F77" s="28"/>
      <c r="G77" s="28"/>
      <c r="H77" s="27"/>
    </row>
    <row r="78" spans="1:8" ht="15.6">
      <c r="A78" s="48"/>
      <c r="B78" s="28"/>
      <c r="C78" s="28"/>
      <c r="D78" s="28"/>
      <c r="E78" s="28"/>
      <c r="F78" s="28"/>
      <c r="G78" s="28"/>
      <c r="H78" s="27"/>
    </row>
    <row r="79" spans="1:8" ht="15.6">
      <c r="A79" s="48"/>
      <c r="B79" s="28"/>
      <c r="C79" s="28"/>
      <c r="D79" s="28"/>
      <c r="E79" s="28"/>
      <c r="F79" s="28"/>
      <c r="G79" s="28"/>
      <c r="H79" s="27"/>
    </row>
    <row r="80" spans="1:8" ht="15.6">
      <c r="A80" s="48"/>
      <c r="B80" s="28"/>
      <c r="C80" s="28"/>
      <c r="D80" s="28"/>
      <c r="E80" s="28"/>
      <c r="F80" s="28"/>
      <c r="G80" s="28"/>
      <c r="H80" s="27"/>
    </row>
    <row r="81" spans="1:8" ht="15.6">
      <c r="A81" s="48"/>
      <c r="B81" s="28"/>
      <c r="C81" s="28"/>
      <c r="D81" s="28"/>
      <c r="E81" s="28"/>
      <c r="F81" s="28"/>
      <c r="G81" s="28"/>
      <c r="H81" s="27"/>
    </row>
    <row r="82" spans="1:8" ht="15.6">
      <c r="A82" s="48"/>
      <c r="B82" s="28"/>
      <c r="C82" s="28"/>
      <c r="D82" s="28"/>
      <c r="E82" s="28"/>
      <c r="F82" s="28"/>
      <c r="G82" s="28"/>
      <c r="H82" s="27"/>
    </row>
    <row r="83" spans="1:8">
      <c r="B83"/>
      <c r="C83" s="16"/>
      <c r="D83"/>
      <c r="E83" s="16"/>
      <c r="F83" s="16"/>
      <c r="G83" s="28"/>
      <c r="H83"/>
    </row>
    <row r="84" spans="1:8">
      <c r="B84"/>
      <c r="C84" s="16"/>
      <c r="D84"/>
      <c r="E84" s="16"/>
      <c r="F84" s="16"/>
      <c r="G84" s="28"/>
      <c r="H84"/>
    </row>
    <row r="85" spans="1:8">
      <c r="B85"/>
      <c r="C85" s="16"/>
      <c r="D85"/>
      <c r="E85" s="16"/>
      <c r="F85" s="16"/>
      <c r="G85" s="28"/>
      <c r="H85"/>
    </row>
    <row r="86" spans="1:8">
      <c r="B86"/>
      <c r="C86" s="16"/>
      <c r="D86"/>
      <c r="E86" s="16"/>
      <c r="F86" s="16"/>
      <c r="G86" s="16"/>
      <c r="H86"/>
    </row>
    <row r="87" spans="1:8">
      <c r="B87"/>
      <c r="C87" s="16"/>
      <c r="D87"/>
      <c r="E87" s="16"/>
      <c r="F87" s="16"/>
      <c r="G87" s="16"/>
      <c r="H87"/>
    </row>
    <row r="88" spans="1:8">
      <c r="B88"/>
      <c r="C88" s="16"/>
      <c r="D88"/>
      <c r="E88" s="16"/>
      <c r="F88" s="16"/>
      <c r="G88" s="16"/>
      <c r="H88"/>
    </row>
    <row r="89" spans="1:8">
      <c r="B89"/>
      <c r="C89" s="16"/>
      <c r="D89"/>
      <c r="E89" s="16"/>
      <c r="F89" s="16"/>
      <c r="G89" s="16"/>
      <c r="H89"/>
    </row>
    <row r="90" spans="1:8">
      <c r="B90"/>
      <c r="C90" s="16"/>
      <c r="D90"/>
      <c r="E90" s="16"/>
      <c r="F90" s="16"/>
      <c r="G90" s="16"/>
      <c r="H90"/>
    </row>
    <row r="91" spans="1:8">
      <c r="B91"/>
      <c r="C91" s="16"/>
      <c r="D91"/>
      <c r="E91" s="16"/>
      <c r="F91" s="16"/>
      <c r="G91" s="16"/>
      <c r="H91"/>
    </row>
    <row r="92" spans="1:8">
      <c r="B92"/>
      <c r="C92" s="16"/>
      <c r="D92"/>
      <c r="E92" s="16"/>
      <c r="F92" s="16"/>
      <c r="G92" s="16"/>
      <c r="H92"/>
    </row>
    <row r="93" spans="1:8">
      <c r="B93"/>
      <c r="C93" s="16"/>
      <c r="D93"/>
      <c r="E93" s="16"/>
      <c r="F93" s="16"/>
      <c r="G93" s="16"/>
      <c r="H93"/>
    </row>
    <row r="94" spans="1:8">
      <c r="B94"/>
      <c r="C94" s="16"/>
      <c r="D94"/>
      <c r="E94" s="16"/>
      <c r="F94" s="16"/>
      <c r="G94" s="16"/>
      <c r="H94"/>
    </row>
    <row r="95" spans="1:8">
      <c r="B95"/>
      <c r="C95" s="16"/>
      <c r="D95"/>
      <c r="E95" s="16"/>
      <c r="F95" s="16"/>
      <c r="G95" s="16"/>
      <c r="H95"/>
    </row>
  </sheetData>
  <phoneticPr fontId="0" type="noConversion"/>
  <printOptions horizontalCentered="1"/>
  <pageMargins left="0.5" right="0.5" top="0.5" bottom="0.5" header="0.5" footer="0.5"/>
  <pageSetup scale="88" orientation="portrait" r:id="rId1"/>
  <headerFooter alignWithMargins="0">
    <oddFooter>&amp;L&amp;8&amp;D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>
    <pageSetUpPr fitToPage="1"/>
  </sheetPr>
  <dimension ref="A1:H76"/>
  <sheetViews>
    <sheetView defaultGridColor="0" colorId="23" zoomScale="77" workbookViewId="0">
      <selection activeCell="J2" sqref="J2"/>
    </sheetView>
  </sheetViews>
  <sheetFormatPr defaultColWidth="9.81640625" defaultRowHeight="15"/>
  <cols>
    <col min="1" max="1" width="9.81640625" style="145"/>
    <col min="2" max="2" width="9.90625" customWidth="1"/>
    <col min="3" max="3" width="8.81640625" customWidth="1"/>
    <col min="4" max="4" width="10.81640625" customWidth="1"/>
    <col min="6" max="6" width="10.90625" customWidth="1"/>
  </cols>
  <sheetData>
    <row r="1" spans="1:8" ht="39.6">
      <c r="A1" s="168" t="s">
        <v>40</v>
      </c>
      <c r="B1" s="169"/>
      <c r="C1" s="154"/>
      <c r="D1" s="168"/>
      <c r="E1" s="147"/>
      <c r="F1" s="168"/>
      <c r="G1" s="168"/>
      <c r="H1" s="169"/>
    </row>
    <row r="2" spans="1:8" ht="22.8">
      <c r="A2" s="51"/>
      <c r="B2" s="52"/>
      <c r="C2" s="41"/>
      <c r="D2" s="52"/>
      <c r="E2" s="41"/>
      <c r="F2" s="41"/>
      <c r="G2" s="41"/>
      <c r="H2" s="52"/>
    </row>
    <row r="3" spans="1:8" ht="15.6">
      <c r="A3" s="50"/>
      <c r="B3" s="1"/>
      <c r="C3" s="42" t="s">
        <v>41</v>
      </c>
      <c r="D3" s="1"/>
      <c r="E3" s="42" t="s">
        <v>42</v>
      </c>
      <c r="F3" s="1"/>
      <c r="G3" s="42" t="s">
        <v>43</v>
      </c>
      <c r="H3" s="8"/>
    </row>
    <row r="4" spans="1:8">
      <c r="C4" s="99">
        <v>267000</v>
      </c>
      <c r="E4" s="100">
        <v>5.5</v>
      </c>
      <c r="G4" s="101">
        <v>30</v>
      </c>
    </row>
    <row r="5" spans="1:8">
      <c r="B5" s="34"/>
    </row>
    <row r="6" spans="1:8" ht="15.6">
      <c r="B6" s="32"/>
      <c r="C6" s="33" t="s">
        <v>44</v>
      </c>
      <c r="E6" s="42" t="s">
        <v>45</v>
      </c>
      <c r="G6" s="42" t="s">
        <v>6</v>
      </c>
      <c r="H6" s="38"/>
    </row>
    <row r="7" spans="1:8">
      <c r="B7" s="34"/>
      <c r="C7" s="97">
        <f>IF($C$4=0," ",PMT(($E$4/100)/12,$G$4*12,-$C$4,0))</f>
        <v>1515.9966335964978</v>
      </c>
      <c r="E7" s="99">
        <v>0</v>
      </c>
      <c r="G7" s="100">
        <v>32</v>
      </c>
    </row>
    <row r="8" spans="1:8" ht="22.8">
      <c r="A8" s="152"/>
      <c r="B8" s="43"/>
      <c r="C8" s="44"/>
      <c r="D8" s="45"/>
      <c r="E8" s="44"/>
      <c r="F8" s="44"/>
      <c r="G8" s="44"/>
      <c r="H8" s="30"/>
    </row>
    <row r="9" spans="1:8" ht="17.399999999999999">
      <c r="A9" s="36" t="s">
        <v>20</v>
      </c>
      <c r="B9" s="46" t="s">
        <v>36</v>
      </c>
      <c r="C9" s="47" t="s">
        <v>46</v>
      </c>
      <c r="D9" s="47" t="s">
        <v>47</v>
      </c>
      <c r="E9" s="46" t="s">
        <v>48</v>
      </c>
      <c r="F9" s="46" t="s">
        <v>49</v>
      </c>
      <c r="G9" s="46" t="s">
        <v>50</v>
      </c>
      <c r="H9" s="46" t="s">
        <v>51</v>
      </c>
    </row>
    <row r="10" spans="1:8" ht="15.6">
      <c r="A10" s="37">
        <f>IF($G$4=0," ",1)</f>
        <v>1</v>
      </c>
      <c r="B10" s="92">
        <f>IF(A10=" "," ",+C4)</f>
        <v>267000</v>
      </c>
      <c r="C10" s="92">
        <f>IF(A10=" "," ",IF(A10="totals",SUM($C9:C$10),$C$7*12))</f>
        <v>18191.959603157971</v>
      </c>
      <c r="D10" s="92">
        <f>IF($A10=" "," ",IF($A10="totals",SUM($D9:$D10),$E$7*12))</f>
        <v>0</v>
      </c>
      <c r="E10" s="92">
        <f>IF($A10=" "," ",IF($A10="Totals",SUM($E$9:$E9),$C10+$D10))</f>
        <v>18191.959603157971</v>
      </c>
      <c r="F10" s="98">
        <f>IF($A10=" "," ",IF($A10="totals",SUM($F$9:$F9),$B10-$B11))</f>
        <v>3596.7288667754037</v>
      </c>
      <c r="G10" s="92">
        <f>IF($A10=" "," ",IF($A10="totals",SUM(G9:$G$9),$E10-$F10))</f>
        <v>14595.230736382568</v>
      </c>
      <c r="H10" s="27">
        <f>IF(A10=" "," ",IF(A10="totals",SUM($H$9:$H9),+G10*($G$7/100)))</f>
        <v>4670.4738356424214</v>
      </c>
    </row>
    <row r="11" spans="1:8" ht="15.6">
      <c r="A11" s="37">
        <f>IF(A10=" "," ",IF(A10="Totals"," ",IF(A10=$G$4,"Totals",IF(A10&gt;$G$4-1,$G$4,A10+1))))</f>
        <v>2</v>
      </c>
      <c r="B11" s="92">
        <f t="shared" ref="B11:B26" si="0">IF(A11=" "," ",FV($E$4/100/12,(A10-A9)*12,$E$10/12,-B10))</f>
        <v>263403.2711332246</v>
      </c>
      <c r="C11" s="92">
        <f>IF(A11=" "," ",IF(A11="totals",SUM($C$10:C10),($C$7*12)*(A11-A10)))</f>
        <v>18191.959603157971</v>
      </c>
      <c r="D11" s="92">
        <f>IF(A11=" "," ",IF(A11="totals",SUM($D$10:D10),$E$7*12))</f>
        <v>0</v>
      </c>
      <c r="E11" s="92">
        <f>IF($A11=" "," ",IF($A11="Totals",SUM($E$9:$E10),$C11+$D11))</f>
        <v>18191.959603157971</v>
      </c>
      <c r="F11" s="98">
        <f>IF($A11=" "," ",IF($A11="totals",SUM($F$9:$F10),$B11-$B12))</f>
        <v>3799.6126465371053</v>
      </c>
      <c r="G11" s="92">
        <f>IF($A11=" "," ",IF($A11="totals",SUM($G$10),IF($A10="Totals"," ",$E11-$F11)))</f>
        <v>14392.346956620866</v>
      </c>
      <c r="H11" s="27">
        <f>IF(A11=" "," ",IF(A11="totals",SUM($H$9:$H10),+G11*($G$7/100)))</f>
        <v>4605.5510261186773</v>
      </c>
    </row>
    <row r="12" spans="1:8" ht="15.6">
      <c r="A12" s="37">
        <f t="shared" ref="A12:A27" si="1">IF(A11=" "," ",IF(A11="Totals"," ",IF(A11=$G$4,"Totals",IF(A11&gt;$G$4-1,$G$4,A11+1))))</f>
        <v>3</v>
      </c>
      <c r="B12" s="92">
        <f t="shared" si="0"/>
        <v>259603.65848668749</v>
      </c>
      <c r="C12" s="92">
        <f>IF(A12=" "," ",IF(A12="totals",SUM($C$10:C11),($C$7*12)*(A12-A11)))</f>
        <v>18191.959603157971</v>
      </c>
      <c r="D12" s="92">
        <f>IF(A12=" "," ",IF(A12="totals",SUM($D$10:D11),$E$7*12))</f>
        <v>0</v>
      </c>
      <c r="E12" s="92">
        <f>IF($A12=" "," ",IF($A12="Totals",SUM($E$9:$E11),$C12+$D12))</f>
        <v>18191.959603157971</v>
      </c>
      <c r="F12" s="98">
        <f>IF($A12=" "," ",IF($A12="totals",SUM($F$9:$F11),$B12-$B13))</f>
        <v>4013.9406662220717</v>
      </c>
      <c r="G12" s="92">
        <f t="shared" ref="G12:G27" si="2">IF($A12=" "," ",IF($A12="totals",SUM($G$10),IF($A11="Totals"," ",$E12-$F12)))</f>
        <v>14178.0189369359</v>
      </c>
      <c r="H12" s="27">
        <f>IF(A12=" "," ",IF(A12="totals",SUM($H$9:$H11),+G12*($G$7/100)))</f>
        <v>4536.9660598194878</v>
      </c>
    </row>
    <row r="13" spans="1:8" ht="15.6">
      <c r="A13" s="37">
        <f t="shared" si="1"/>
        <v>4</v>
      </c>
      <c r="B13" s="92">
        <f t="shared" si="0"/>
        <v>255589.71782046542</v>
      </c>
      <c r="C13" s="92">
        <f>IF(A13=" "," ",IF(A13="totals",SUM($C$10:C12),($C$7*12)*(A13-A12)))</f>
        <v>18191.959603157971</v>
      </c>
      <c r="D13" s="92">
        <f>IF(A13=" "," ",IF(A13="totals",SUM($D$10:D12),$E$7*12))</f>
        <v>0</v>
      </c>
      <c r="E13" s="92">
        <f>IF($A13=" "," ",IF($A13="Totals",SUM($E$9:$E12),$C13+$D13))</f>
        <v>18191.959603157971</v>
      </c>
      <c r="F13" s="98">
        <f>IF($A13=" "," ",IF($A13="totals",SUM($F$9:$F12),$B13-$B14))</f>
        <v>4240.358470918145</v>
      </c>
      <c r="G13" s="92">
        <f t="shared" si="2"/>
        <v>13951.601132239826</v>
      </c>
      <c r="H13" s="27">
        <f>IF(A13=" "," ",IF(A13="totals",SUM($H$9:$H12),+G13*($G$7/100)))</f>
        <v>4464.5123623167447</v>
      </c>
    </row>
    <row r="14" spans="1:8" ht="15.6">
      <c r="A14" s="37">
        <f t="shared" si="1"/>
        <v>5</v>
      </c>
      <c r="B14" s="92">
        <f t="shared" si="0"/>
        <v>251349.35934954727</v>
      </c>
      <c r="C14" s="92">
        <f>IF(A14=" "," ",IF(A14="totals",SUM($C$10:C13),($C$7*12)*(A14-A13)))</f>
        <v>18191.959603157971</v>
      </c>
      <c r="D14" s="92">
        <f>IF(A14=" "," ",IF(A14="totals",SUM($D$10:D13),$E$7*12))</f>
        <v>0</v>
      </c>
      <c r="E14" s="92">
        <f>IF($A14=" "," ",IF($A14="Totals",SUM($E$9:$E13),$C14+$D14))</f>
        <v>18191.959603157971</v>
      </c>
      <c r="F14" s="98">
        <f>IF($A14=" "," ",IF($A14="totals",SUM($F$9:$F13),$B14-$B15))</f>
        <v>4479.5480195303098</v>
      </c>
      <c r="G14" s="92">
        <f t="shared" si="2"/>
        <v>13712.411583627661</v>
      </c>
      <c r="H14" s="27">
        <f>IF(A14=" "," ",IF(A14="totals",SUM($H$9:$H13),+G14*($G$7/100)))</f>
        <v>4387.9717067608517</v>
      </c>
    </row>
    <row r="15" spans="1:8" ht="15.6">
      <c r="A15" s="37">
        <f t="shared" si="1"/>
        <v>6</v>
      </c>
      <c r="B15" s="92">
        <f t="shared" si="0"/>
        <v>246869.81133001696</v>
      </c>
      <c r="C15" s="92">
        <f>IF(A15=" "," ",IF(A15="totals",SUM($C$10:C14),($C$7*12)*(A15-A14)))</f>
        <v>18191.959603157971</v>
      </c>
      <c r="D15" s="92">
        <f>IF(A15=" "," ",IF(A15="totals",SUM($D$10:D14),$E$7*12))</f>
        <v>0</v>
      </c>
      <c r="E15" s="92">
        <f>IF($A15=" "," ",IF($A15="Totals",SUM($E$9:$E14),$C15+$D15))</f>
        <v>18191.959603157971</v>
      </c>
      <c r="F15" s="98">
        <f>IF($A15=" "," ",IF($A15="totals",SUM($F$9:$F14),$B15-$B16))</f>
        <v>4732.2297388062871</v>
      </c>
      <c r="G15" s="92">
        <f t="shared" si="2"/>
        <v>13459.729864351684</v>
      </c>
      <c r="H15" s="27">
        <f>IF(A15=" "," ",IF(A15="totals",SUM($H$9:$H14),+G15*($G$7/100)))</f>
        <v>4307.1135565925388</v>
      </c>
    </row>
    <row r="16" spans="1:8" ht="15.6">
      <c r="A16" s="37">
        <f t="shared" si="1"/>
        <v>7</v>
      </c>
      <c r="B16" s="92">
        <f t="shared" si="0"/>
        <v>242137.58159121068</v>
      </c>
      <c r="C16" s="92">
        <f>IF(A16=" "," ",IF(A16="totals",SUM($C$10:C15),($C$7*12)*(A16-A15)))</f>
        <v>18191.959603157971</v>
      </c>
      <c r="D16" s="92">
        <f>IF(A16=" "," ",IF(A16="totals",SUM($D$10:D15),$E$7*12))</f>
        <v>0</v>
      </c>
      <c r="E16" s="92">
        <f>IF($A16=" "," ",IF($A16="Totals",SUM($E$9:$E15),$C16+$D16))</f>
        <v>18191.959603157971</v>
      </c>
      <c r="F16" s="98">
        <f>IF($A16=" "," ",IF($A16="totals",SUM($F$9:$F15),$B16-$B17))</f>
        <v>4999.164693225146</v>
      </c>
      <c r="G16" s="92">
        <f t="shared" si="2"/>
        <v>13192.794909932825</v>
      </c>
      <c r="H16" s="27">
        <f>IF(A16=" "," ",IF(A16="totals",SUM($H$9:$H15),+G16*($G$7/100)))</f>
        <v>4221.6943711785043</v>
      </c>
    </row>
    <row r="17" spans="1:8" ht="15.6">
      <c r="A17" s="37">
        <f t="shared" si="1"/>
        <v>8</v>
      </c>
      <c r="B17" s="92">
        <f t="shared" si="0"/>
        <v>237138.41689798553</v>
      </c>
      <c r="C17" s="92">
        <f>IF(A17=" "," ",IF(A17="totals",SUM($C$10:C16),($C$7*12)*(A17-A16)))</f>
        <v>18191.959603157971</v>
      </c>
      <c r="D17" s="92">
        <f>IF(A17=" "," ",IF(A17="totals",SUM($D$10:D16),$E$7*12))</f>
        <v>0</v>
      </c>
      <c r="E17" s="92">
        <f>IF($A17=" "," ",IF($A17="Totals",SUM($E$9:$E16),$C17+$D17))</f>
        <v>18191.959603157971</v>
      </c>
      <c r="F17" s="98">
        <f>IF($A17=" "," ",IF($A17="totals",SUM($F$9:$F16),$B17-$B18))</f>
        <v>5281.1568772848987</v>
      </c>
      <c r="G17" s="92">
        <f t="shared" si="2"/>
        <v>12910.802725873073</v>
      </c>
      <c r="H17" s="27">
        <f>IF(A17=" "," ",IF(A17="totals",SUM($H$9:$H16),+G17*($G$7/100)))</f>
        <v>4131.4568722793829</v>
      </c>
    </row>
    <row r="18" spans="1:8" ht="15.6">
      <c r="A18" s="37">
        <f t="shared" si="1"/>
        <v>9</v>
      </c>
      <c r="B18" s="92">
        <f t="shared" si="0"/>
        <v>231857.26002070063</v>
      </c>
      <c r="C18" s="92">
        <f>IF(A18=" "," ",IF(A18="totals",SUM($C$10:C17),($C$7*12)*(A18-A17)))</f>
        <v>18191.959603157971</v>
      </c>
      <c r="D18" s="92">
        <f>IF(A18=" "," ",IF(A18="totals",SUM($D$10:D17),$E$7*12))</f>
        <v>0</v>
      </c>
      <c r="E18" s="92">
        <f>IF($A18=" "," ",IF($A18="Totals",SUM($E$9:$E17),$C18+$D18))</f>
        <v>18191.959603157971</v>
      </c>
      <c r="F18" s="98">
        <f>IF($A18=" "," ",IF($A18="totals",SUM($F$9:$F17),$B18-$B19))</f>
        <v>5579.0556370928825</v>
      </c>
      <c r="G18" s="92">
        <f t="shared" si="2"/>
        <v>12612.903966065089</v>
      </c>
      <c r="H18" s="27">
        <f>IF(A18=" "," ",IF(A18="totals",SUM($H$9:$H17),+G18*($G$7/100)))</f>
        <v>4036.1292691408285</v>
      </c>
    </row>
    <row r="19" spans="1:8" ht="15.6">
      <c r="A19" s="37">
        <f t="shared" si="1"/>
        <v>10</v>
      </c>
      <c r="B19" s="92">
        <f t="shared" si="0"/>
        <v>226278.20438360775</v>
      </c>
      <c r="C19" s="92">
        <f>IF(A19=" "," ",IF(A19="totals",SUM($C$10:C18),($C$7*12)*(A19-A18)))</f>
        <v>18191.959603157971</v>
      </c>
      <c r="D19" s="92">
        <f>IF(A19=" "," ",IF(A19="totals",SUM($D$10:D18),$E$7*12))</f>
        <v>0</v>
      </c>
      <c r="E19" s="92">
        <f>IF($A19=" "," ",IF($A19="Totals",SUM($E$9:$E18),$C19+$D19))</f>
        <v>18191.959603157971</v>
      </c>
      <c r="F19" s="98">
        <f>IF($A19=" "," ",IF($A19="totals",SUM($F$9:$F18),$B19-$B20))</f>
        <v>5893.758228553168</v>
      </c>
      <c r="G19" s="92">
        <f t="shared" si="2"/>
        <v>12298.201374604803</v>
      </c>
      <c r="H19" s="27">
        <f>IF(A19=" "," ",IF(A19="totals",SUM($H$9:$H18),+G19*($G$7/100)))</f>
        <v>3935.4244398735373</v>
      </c>
    </row>
    <row r="20" spans="1:8" ht="15.6">
      <c r="A20" s="37">
        <f t="shared" si="1"/>
        <v>11</v>
      </c>
      <c r="B20" s="92">
        <f t="shared" si="0"/>
        <v>220384.44615505458</v>
      </c>
      <c r="C20" s="92">
        <f>IF(A20=" "," ",IF(A20="totals",SUM($C$10:C19),($C$7*12)*(A20-A19)))</f>
        <v>18191.959603157971</v>
      </c>
      <c r="D20" s="92">
        <f>IF(A20=" "," ",IF(A20="totals",SUM($D$10:D19),$E$7*12))</f>
        <v>0</v>
      </c>
      <c r="E20" s="92">
        <f>IF($A20=" "," ",IF($A20="Totals",SUM($E$9:$E19),$C20+$D20))</f>
        <v>18191.959603157971</v>
      </c>
      <c r="F20" s="98">
        <f>IF($A20=" "," ",IF($A20="totals",SUM($F$9:$F19),$B20-$B21))</f>
        <v>6226.2125198555004</v>
      </c>
      <c r="G20" s="92">
        <f t="shared" si="2"/>
        <v>11965.747083302471</v>
      </c>
      <c r="H20" s="27">
        <f>IF(A20=" "," ",IF(A20="totals",SUM($H$9:$H19),+G20*($G$7/100)))</f>
        <v>3829.039066656791</v>
      </c>
    </row>
    <row r="21" spans="1:8" ht="15.6">
      <c r="A21" s="37">
        <f t="shared" si="1"/>
        <v>12</v>
      </c>
      <c r="B21" s="92">
        <f t="shared" si="0"/>
        <v>214158.23363519908</v>
      </c>
      <c r="C21" s="92">
        <f>IF(A21=" "," ",IF(A21="totals",SUM($C$10:C20),($C$7*12)*(A21-A20)))</f>
        <v>18191.959603157971</v>
      </c>
      <c r="D21" s="92">
        <f>IF(A21=" "," ",IF(A21="totals",SUM($D$10:D20),$E$7*12))</f>
        <v>0</v>
      </c>
      <c r="E21" s="92">
        <f>IF($A21=" "," ",IF($A21="Totals",SUM($E$9:$E20),$C21+$D21))</f>
        <v>18191.959603157971</v>
      </c>
      <c r="F21" s="98">
        <f>IF($A21=" "," ",IF($A21="totals",SUM($F$9:$F20),$B21-$B22))</f>
        <v>6577.4198464061774</v>
      </c>
      <c r="G21" s="92">
        <f t="shared" si="2"/>
        <v>11614.539756751794</v>
      </c>
      <c r="H21" s="27">
        <f>IF(A21=" "," ",IF(A21="totals",SUM($H$9:$H20),+G21*($G$7/100)))</f>
        <v>3716.6527221605743</v>
      </c>
    </row>
    <row r="22" spans="1:8" ht="15.6">
      <c r="A22" s="37">
        <f t="shared" si="1"/>
        <v>13</v>
      </c>
      <c r="B22" s="92">
        <f t="shared" si="0"/>
        <v>207580.8137887929</v>
      </c>
      <c r="C22" s="92">
        <f>IF(A22=" "," ",IF(A22="totals",SUM($C$10:C21),($C$7*12)*(A22-A21)))</f>
        <v>18191.959603157971</v>
      </c>
      <c r="D22" s="92">
        <f>IF(A22=" "," ",IF(A22="totals",SUM($D$10:D21),$E$7*12))</f>
        <v>0</v>
      </c>
      <c r="E22" s="92">
        <f>IF($A22=" "," ",IF($A22="Totals",SUM($E$9:$E21),$C22+$D22))</f>
        <v>18191.959603157971</v>
      </c>
      <c r="F22" s="98">
        <f>IF($A22=" "," ",IF($A22="totals",SUM($F$9:$F21),$B22-$B23))</f>
        <v>6948.4380267992965</v>
      </c>
      <c r="G22" s="92">
        <f>IF($A22=" "," ",IF($A22="totals",SUM($G$10:G21),IF($A21="Totals"," ",$E22-$F22)))</f>
        <v>11243.521576358675</v>
      </c>
      <c r="H22" s="27">
        <f>IF(A22=" "," ",IF(A22="totals",SUM($H$9:$H21),+G22*($G$7/100)))</f>
        <v>3597.9269044347761</v>
      </c>
    </row>
    <row r="23" spans="1:8" ht="15.6">
      <c r="A23" s="37">
        <f t="shared" si="1"/>
        <v>14</v>
      </c>
      <c r="B23" s="92">
        <f t="shared" si="0"/>
        <v>200632.37576199361</v>
      </c>
      <c r="C23" s="92">
        <f>IF(A23=" "," ",IF(A23="totals",SUM($C$10:C22),($C$7*12)*(A23-A22)))</f>
        <v>18191.959603157971</v>
      </c>
      <c r="D23" s="92">
        <f>IF(A23=" "," ",IF(A23="totals",SUM($D$10:D22),$E$7*12))</f>
        <v>0</v>
      </c>
      <c r="E23" s="92">
        <f>IF($A23=" "," ",IF($A23="Totals",SUM($E$9:$E22),$C23+$D23))</f>
        <v>18191.959603157971</v>
      </c>
      <c r="F23" s="98">
        <f>IF($A23=" "," ",IF($A23="totals",SUM($F$9:$F22),$B23-$B24))</f>
        <v>7340.3845489125524</v>
      </c>
      <c r="G23" s="92">
        <f>IF($A23=" "," ",IF($A23="totals",SUM($G$10:G22),IF($A22="Totals"," ",$E23-$F23)))</f>
        <v>10851.575054245419</v>
      </c>
      <c r="H23" s="27">
        <f>IF(A23=" "," ",IF(A23="totals",SUM($H$9:$H22),+G23*($G$7/100)))</f>
        <v>3472.5040173585339</v>
      </c>
    </row>
    <row r="24" spans="1:8" ht="15.6">
      <c r="A24" s="37">
        <f t="shared" si="1"/>
        <v>15</v>
      </c>
      <c r="B24" s="92">
        <f t="shared" si="0"/>
        <v>193291.99121308106</v>
      </c>
      <c r="C24" s="92">
        <f>IF(A24=" "," ",IF(A24="totals",SUM($C$10:C23),($C$7*12)*(A24-A23)))</f>
        <v>18191.959603157971</v>
      </c>
      <c r="D24" s="92">
        <f>IF(A24=" "," ",IF(A24="totals",SUM($D$10:D23),$E$7*12))</f>
        <v>0</v>
      </c>
      <c r="E24" s="92">
        <f>IF($A24=" "," ",IF($A24="Totals",SUM($E$9:$E23),$C24+$D24))</f>
        <v>18191.959603157971</v>
      </c>
      <c r="F24" s="98">
        <f>IF($A24=" "," ",IF($A24="totals",SUM($F$9:$F23),$B24-$B25))</f>
        <v>7754.4399357237562</v>
      </c>
      <c r="G24" s="92">
        <f t="shared" si="2"/>
        <v>10437.519667434215</v>
      </c>
      <c r="H24" s="27">
        <f>IF(A24=" "," ",IF(A24="totals",SUM($H$9:$H23),+G24*($G$7/100)))</f>
        <v>3340.0062935789488</v>
      </c>
    </row>
    <row r="25" spans="1:8" ht="15.6">
      <c r="A25" s="37">
        <f t="shared" si="1"/>
        <v>16</v>
      </c>
      <c r="B25" s="92">
        <f t="shared" si="0"/>
        <v>185537.5512773573</v>
      </c>
      <c r="C25" s="92">
        <f>IF(A25=" "," ",IF(A25="totals",SUM($C$10:C24),($C$7*12)*(A25-A24)))</f>
        <v>18191.959603157971</v>
      </c>
      <c r="D25" s="92">
        <f>IF(A25=" "," ",IF(A25="totals",SUM($D$10:D24),$E$7*12))</f>
        <v>0</v>
      </c>
      <c r="E25" s="92">
        <f>IF($A25=" "," ",IF($A25="Totals",SUM($E$9:$E24),$C25+$D25))</f>
        <v>18191.959603157971</v>
      </c>
      <c r="F25" s="98">
        <f>IF($A25=" "," ",IF($A25="totals",SUM($F$9:$F24),$B25-$B26))</f>
        <v>8191.8513009860762</v>
      </c>
      <c r="G25" s="92">
        <f t="shared" si="2"/>
        <v>10000.108302171895</v>
      </c>
      <c r="H25" s="27">
        <f>IF(A25=" "," ",IF(A25="totals",SUM($H$9:$H24),+G25*($G$7/100)))</f>
        <v>3200.0346566950066</v>
      </c>
    </row>
    <row r="26" spans="1:8" ht="15.6">
      <c r="A26" s="37">
        <f t="shared" si="1"/>
        <v>17</v>
      </c>
      <c r="B26" s="92">
        <f t="shared" si="0"/>
        <v>177345.69997637122</v>
      </c>
      <c r="C26" s="92">
        <f>IF(A26=" "," ",IF(A26="totals",SUM($C$10:C25),($C$7*12)*(A26-A25)))</f>
        <v>18191.959603157971</v>
      </c>
      <c r="D26" s="92">
        <f>IF(A26=" "," ",IF(A26="totals",SUM($D$10:D25),$E$7*12))</f>
        <v>0</v>
      </c>
      <c r="E26" s="92">
        <f>IF($A26=" "," ",IF($A26="Totals",SUM($E$9:$E25),$C26+$D26))</f>
        <v>18191.959603157971</v>
      </c>
      <c r="F26" s="98">
        <f>IF($A26=" "," ",IF($A26="totals",SUM($F$9:$F25),$B26-$B27))</f>
        <v>8653.9361054711626</v>
      </c>
      <c r="G26" s="92">
        <f t="shared" si="2"/>
        <v>9538.0234976868087</v>
      </c>
      <c r="H26" s="27">
        <f>IF(A26=" "," ",IF(A26="totals",SUM($H$9:$H25),+G26*($G$7/100)))</f>
        <v>3052.1675192597791</v>
      </c>
    </row>
    <row r="27" spans="1:8" ht="15.6">
      <c r="A27" s="37">
        <f t="shared" si="1"/>
        <v>18</v>
      </c>
      <c r="B27" s="92">
        <f t="shared" ref="B27:B42" si="3">IF(A27=" "," ",FV($E$4/100/12,(A26-A25)*12,$E$10/12,-B26))</f>
        <v>168691.76387090006</v>
      </c>
      <c r="C27" s="92">
        <f>IF(A27=" "," ",IF(A27="totals",SUM($C$10:C26),($C$7*12)*(A27-A26)))</f>
        <v>18191.959603157971</v>
      </c>
      <c r="D27" s="92">
        <f>IF(A27=" "," ",IF(A27="totals",SUM($D$10:D26),$E$7*12))</f>
        <v>0</v>
      </c>
      <c r="E27" s="92">
        <f>IF($A27=" "," ",IF($A27="Totals",SUM($E$9:$E26),$C27+$D27))</f>
        <v>18191.959603157971</v>
      </c>
      <c r="F27" s="98">
        <f>IF($A27=" "," ",IF($A27="totals",SUM($F$9:$F26),$B27-$B28))</f>
        <v>9142.0861250939197</v>
      </c>
      <c r="G27" s="92">
        <f t="shared" si="2"/>
        <v>9049.8734780640516</v>
      </c>
      <c r="H27" s="27">
        <f>IF(A27=" "," ",IF(A27="totals",SUM($H$9:$H26),+G27*($G$7/100)))</f>
        <v>2895.9595129804966</v>
      </c>
    </row>
    <row r="28" spans="1:8" ht="15.6">
      <c r="A28" s="37">
        <f t="shared" ref="A28:A43" si="4">IF(A27=" "," ",IF(A27="Totals"," ",IF(A27=$G$4,"Totals",IF(A27&gt;$G$4-1,$G$4,A27+1))))</f>
        <v>19</v>
      </c>
      <c r="B28" s="92">
        <f t="shared" si="3"/>
        <v>159549.67774580614</v>
      </c>
      <c r="C28" s="92">
        <f>IF(A28=" "," ",IF(A28="totals",SUM($C$10:C27),($C$7*12)*(A28-A27)))</f>
        <v>18191.959603157971</v>
      </c>
      <c r="D28" s="92">
        <f>IF(A28=" "," ",IF(A28="totals",SUM($D$10:D27),$E$7*12))</f>
        <v>0</v>
      </c>
      <c r="E28" s="92">
        <f>IF($A28=" "," ",IF($A28="Totals",SUM($E$9:$E27),$C28+$D28))</f>
        <v>18191.959603157971</v>
      </c>
      <c r="F28" s="98">
        <f>IF($A28=" "," ",IF($A28="totals",SUM($F$9:$F27),$B28-$B29))</f>
        <v>9657.7716428707645</v>
      </c>
      <c r="G28" s="92">
        <f t="shared" ref="G28:G43" si="5">IF($A28=" "," ",IF($A28="totals",SUM($G$10),IF($A27="Totals"," ",$E28-$F28)))</f>
        <v>8534.1879602872068</v>
      </c>
      <c r="H28" s="27">
        <f>IF(A28=" "," ",IF(A28="totals",SUM($H$9:$H27),+G28*($G$7/100)))</f>
        <v>2730.9401472919062</v>
      </c>
    </row>
    <row r="29" spans="1:8" ht="15.6">
      <c r="A29" s="37">
        <f t="shared" si="4"/>
        <v>20</v>
      </c>
      <c r="B29" s="92">
        <f t="shared" si="3"/>
        <v>149891.90610293538</v>
      </c>
      <c r="C29" s="92">
        <f>IF(A29=" "," ",IF(A29="totals",SUM($C$10:C28),($C$7*12)*(A29-A28)))</f>
        <v>18191.959603157971</v>
      </c>
      <c r="D29" s="92">
        <f>IF(A29=" "," ",IF(A29="totals",SUM($D$10:D28),$E$7*12))</f>
        <v>0</v>
      </c>
      <c r="E29" s="92">
        <f>IF($A29=" "," ",IF($A29="Totals",SUM($E$9:$E28),$C29+$D29))</f>
        <v>18191.959603157971</v>
      </c>
      <c r="F29" s="98">
        <f>IF($A29=" "," ",IF($A29="totals",SUM($F$9:$F28),$B29-$B30))</f>
        <v>10202.545877337194</v>
      </c>
      <c r="G29" s="92">
        <f t="shared" si="5"/>
        <v>7989.4137258207775</v>
      </c>
      <c r="H29" s="27">
        <f>IF(A29=" "," ",IF(A29="totals",SUM($H$9:$H28),+G29*($G$7/100)))</f>
        <v>2556.6123922626489</v>
      </c>
    </row>
    <row r="30" spans="1:8" ht="15.6">
      <c r="A30" s="37">
        <f t="shared" si="4"/>
        <v>21</v>
      </c>
      <c r="B30" s="92">
        <f t="shared" si="3"/>
        <v>139689.36022559818</v>
      </c>
      <c r="C30" s="92">
        <f>IF(A30=" "," ",IF(A30="totals",SUM($C$10:C29),($C$7*12)*(A30-A29)))</f>
        <v>18191.959603157971</v>
      </c>
      <c r="D30" s="92">
        <f>IF(A30=" "," ",IF(A30="totals",SUM($D$10:D29),$E$7*12))</f>
        <v>0</v>
      </c>
      <c r="E30" s="92">
        <f>IF($A30=" "," ",IF($A30="Totals",SUM($E$9:$E29),$C30+$D30))</f>
        <v>18191.959603157971</v>
      </c>
      <c r="F30" s="98">
        <f>IF($A30=" "," ",IF($A30="totals",SUM($F$9:$F29),$B30-$B31))</f>
        <v>10778.049660763034</v>
      </c>
      <c r="G30" s="92">
        <f t="shared" si="5"/>
        <v>7413.9099423949374</v>
      </c>
      <c r="H30" s="27">
        <f>IF(A30=" "," ",IF(A30="totals",SUM($H$9:$H29),+G30*($G$7/100)))</f>
        <v>2372.45118156638</v>
      </c>
    </row>
    <row r="31" spans="1:8" ht="15.6">
      <c r="A31" s="37">
        <f t="shared" si="4"/>
        <v>22</v>
      </c>
      <c r="B31" s="92">
        <f t="shared" si="3"/>
        <v>128911.31056483515</v>
      </c>
      <c r="C31" s="92">
        <f>IF(A31=" "," ",IF(A31="totals",SUM($C$10:C30),($C$7*12)*(A31-A30)))</f>
        <v>18191.959603157971</v>
      </c>
      <c r="D31" s="92">
        <f>IF(A31=" "," ",IF(A31="totals",SUM($D$10:D30),$E$7*12))</f>
        <v>0</v>
      </c>
      <c r="E31" s="92">
        <f>IF($A31=" "," ",IF($A31="Totals",SUM($E$9:$E30),$C31+$D31))</f>
        <v>18191.959603157971</v>
      </c>
      <c r="F31" s="98">
        <f>IF($A31=" "," ",IF($A31="totals",SUM($F$9:$F30),$B31-$B32))</f>
        <v>11386.016381255729</v>
      </c>
      <c r="G31" s="92">
        <f t="shared" si="5"/>
        <v>6805.9432219022419</v>
      </c>
      <c r="H31" s="27">
        <f>IF(A31=" "," ",IF(A31="totals",SUM($H$9:$H30),+G31*($G$7/100)))</f>
        <v>2177.9018310087176</v>
      </c>
    </row>
    <row r="32" spans="1:8" ht="15.6">
      <c r="A32" s="37">
        <f t="shared" si="4"/>
        <v>23</v>
      </c>
      <c r="B32" s="92">
        <f t="shared" si="3"/>
        <v>117525.29418357942</v>
      </c>
      <c r="C32" s="92">
        <f>IF(A32=" "," ",IF(A32="totals",SUM($C$10:C31),($C$7*12)*(A32-A31)))</f>
        <v>18191.959603157971</v>
      </c>
      <c r="D32" s="92">
        <f>IF(A32=" "," ",IF(A32="totals",SUM($D$10:D31),$E$7*12))</f>
        <v>0</v>
      </c>
      <c r="E32" s="92">
        <f>IF($A32=" "," ",IF($A32="Totals",SUM($E$9:$E31),$C32+$D32))</f>
        <v>18191.959603157971</v>
      </c>
      <c r="F32" s="98">
        <f>IF($A32=" "," ",IF($A32="totals",SUM($F$9:$F31),$B32-$B33))</f>
        <v>12028.27720363703</v>
      </c>
      <c r="G32" s="92">
        <f t="shared" si="5"/>
        <v>6163.6823995209415</v>
      </c>
      <c r="H32" s="27">
        <f>IF(A32=" "," ",IF(A32="totals",SUM($H$9:$H31),+G32*($G$7/100)))</f>
        <v>1972.3783678467014</v>
      </c>
    </row>
    <row r="33" spans="1:8" ht="15.6">
      <c r="A33" s="37">
        <f t="shared" si="4"/>
        <v>24</v>
      </c>
      <c r="B33" s="92">
        <f t="shared" si="3"/>
        <v>105497.01697994239</v>
      </c>
      <c r="C33" s="92">
        <f>IF(A33=" "," ",IF(A33="totals",SUM($C$10:C32),($C$7*12)*(A33-A32)))</f>
        <v>18191.959603157971</v>
      </c>
      <c r="D33" s="92">
        <f>IF(A33=" "," ",IF(A33="totals",SUM($D$10:D32),$E$7*12))</f>
        <v>0</v>
      </c>
      <c r="E33" s="92">
        <f>IF($A33=" "," ",IF($A33="Totals",SUM($E$9:$E32),$C33+$D33))</f>
        <v>18191.959603157971</v>
      </c>
      <c r="F33" s="98">
        <f>IF($A33=" "," ",IF($A33="totals",SUM($F$9:$F32),$B33-$B34))</f>
        <v>12706.766584818295</v>
      </c>
      <c r="G33" s="92">
        <f t="shared" si="5"/>
        <v>5485.1930183396762</v>
      </c>
      <c r="H33" s="27">
        <f>IF(A33=" "," ",IF(A33="totals",SUM($H$9:$H32),+G33*($G$7/100)))</f>
        <v>1755.2617658686963</v>
      </c>
    </row>
    <row r="34" spans="1:8" ht="15.6">
      <c r="A34" s="37">
        <f t="shared" si="4"/>
        <v>25</v>
      </c>
      <c r="B34" s="92">
        <f t="shared" si="3"/>
        <v>92790.250395124094</v>
      </c>
      <c r="C34" s="92">
        <f>IF(A34=" "," ",IF(A34="totals",SUM($C$10:C33),($C$7*12)*(A34-A33)))</f>
        <v>18191.959603157971</v>
      </c>
      <c r="D34" s="92">
        <f>IF(A34=" "," ",IF(A34="totals",SUM($D$10:D33),$E$7*12))</f>
        <v>0</v>
      </c>
      <c r="E34" s="92">
        <f>IF($A34=" "," ",IF($A34="Totals",SUM($E$9:$E33),$C34+$D34))</f>
        <v>18191.959603157971</v>
      </c>
      <c r="F34" s="98">
        <f>IF($A34=" "," ",IF($A34="totals",SUM($F$9:$F33),$B34-$B35))</f>
        <v>13423.528100286319</v>
      </c>
      <c r="G34" s="92">
        <f t="shared" si="5"/>
        <v>4768.4315028716519</v>
      </c>
      <c r="H34" s="27">
        <f>IF(A34=" "," ",IF(A34="totals",SUM($H$9:$H33),+G34*($G$7/100)))</f>
        <v>1525.8980809189286</v>
      </c>
    </row>
    <row r="35" spans="1:8" ht="15.6">
      <c r="A35" s="37">
        <f t="shared" si="4"/>
        <v>26</v>
      </c>
      <c r="B35" s="92">
        <f t="shared" si="3"/>
        <v>79366.722294837775</v>
      </c>
      <c r="C35" s="92">
        <f>IF(A35=" "," ",IF(A35="totals",SUM($C$10:C34),($C$7*12)*(A35-A34)))</f>
        <v>18191.959603157971</v>
      </c>
      <c r="D35" s="92">
        <f>IF(A35=" "," ",IF(A35="totals",SUM($D$10:D34),$E$7*12))</f>
        <v>0</v>
      </c>
      <c r="E35" s="92">
        <f>IF($A35=" "," ",IF($A35="Totals",SUM($E$9:$E34),$C35+$D35))</f>
        <v>18191.959603157971</v>
      </c>
      <c r="F35" s="98">
        <f>IF($A35=" "," ",IF($A35="totals",SUM($F$9:$F34),$B35-$B36))</f>
        <v>14180.720599248583</v>
      </c>
      <c r="G35" s="92">
        <f t="shared" si="5"/>
        <v>4011.239003909388</v>
      </c>
      <c r="H35" s="27">
        <f>IF(A35=" "," ",IF(A35="totals",SUM($H$9:$H34),+G35*($G$7/100)))</f>
        <v>1283.5964812510042</v>
      </c>
    </row>
    <row r="36" spans="1:8" ht="15.6">
      <c r="A36" s="37">
        <f t="shared" si="4"/>
        <v>27</v>
      </c>
      <c r="B36" s="92">
        <f t="shared" si="3"/>
        <v>65186.001695589192</v>
      </c>
      <c r="C36" s="92">
        <f>IF(A36=" "," ",IF(A36="totals",SUM($C$10:C35),($C$7*12)*(A36-A35)))</f>
        <v>18191.959603157971</v>
      </c>
      <c r="D36" s="92">
        <f>IF(A36=" "," ",IF(A36="totals",SUM($D$10:D35),$E$7*12))</f>
        <v>0</v>
      </c>
      <c r="E36" s="92">
        <f>IF($A36=" "," ",IF($A36="Totals",SUM($E$9:$E35),$C36+$D36))</f>
        <v>18191.959603157971</v>
      </c>
      <c r="F36" s="98">
        <f>IF($A36=" "," ",IF($A36="totals",SUM($F$9:$F35),$B36-$B37))</f>
        <v>14980.62470697728</v>
      </c>
      <c r="G36" s="92">
        <f t="shared" si="5"/>
        <v>3211.3348961806914</v>
      </c>
      <c r="H36" s="27">
        <f>IF(A36=" "," ",IF(A36="totals",SUM($H$9:$H35),+G36*($G$7/100)))</f>
        <v>1027.6271667778212</v>
      </c>
    </row>
    <row r="37" spans="1:8" ht="15.6">
      <c r="A37" s="37">
        <f t="shared" si="4"/>
        <v>28</v>
      </c>
      <c r="B37" s="92">
        <f t="shared" si="3"/>
        <v>50205.376988611912</v>
      </c>
      <c r="C37" s="92">
        <f>IF(A37=" "," ",IF(A37="totals",SUM($C$10:C36),($C$7*12)*(A37-A36)))</f>
        <v>18191.959603157971</v>
      </c>
      <c r="D37" s="92">
        <f>IF(A37=" "," ",IF(A37="totals",SUM($D$10:D36),$E$7*12))</f>
        <v>0</v>
      </c>
      <c r="E37" s="92">
        <f>IF($A37=" "," ",IF($A37="Totals",SUM($E$9:$E36),$C37+$D37))</f>
        <v>18191.959603157971</v>
      </c>
      <c r="F37" s="98">
        <f>IF($A37=" "," ",IF($A37="totals",SUM($F$9:$F36),$B37-$B38))</f>
        <v>15825.649693936553</v>
      </c>
      <c r="G37" s="92">
        <f t="shared" si="5"/>
        <v>2366.3099092214179</v>
      </c>
      <c r="H37" s="27">
        <f>IF(A37=" "," ",IF(A37="totals",SUM($H$9:$H36),+G37*($G$7/100)))</f>
        <v>757.21917095085371</v>
      </c>
    </row>
    <row r="38" spans="1:8" ht="15.6">
      <c r="A38" s="37">
        <f t="shared" si="4"/>
        <v>29</v>
      </c>
      <c r="B38" s="92">
        <f t="shared" si="3"/>
        <v>34379.727294675358</v>
      </c>
      <c r="C38" s="92">
        <f>IF(A38=" "," ",IF(A38="totals",SUM($C$10:C37),($C$7*12)*(A38-A37)))</f>
        <v>18191.959603157971</v>
      </c>
      <c r="D38" s="92">
        <f>IF(A38=" "," ",IF(A38="totals",SUM($D$10:D37),$E$7*12))</f>
        <v>0</v>
      </c>
      <c r="E38" s="92">
        <f>IF($A38=" "," ",IF($A38="Totals",SUM($E$9:$E37),$C38+$D38))</f>
        <v>18191.959603157971</v>
      </c>
      <c r="F38" s="98">
        <f>IF($A38=" "," ",IF($A38="totals",SUM($F$9:$F37),$B38-$B39))</f>
        <v>16718.340732382516</v>
      </c>
      <c r="G38" s="92">
        <f t="shared" si="5"/>
        <v>1473.6188707754554</v>
      </c>
      <c r="H38" s="27">
        <f>IF(A38=" "," ",IF(A38="totals",SUM($H$9:$H37),+G38*($G$7/100)))</f>
        <v>471.55803864814573</v>
      </c>
    </row>
    <row r="39" spans="1:8" ht="15.6">
      <c r="A39" s="37">
        <f t="shared" si="4"/>
        <v>30</v>
      </c>
      <c r="B39" s="92">
        <f t="shared" si="3"/>
        <v>17661.386562292842</v>
      </c>
      <c r="C39" s="92">
        <f>IF(A39=" "," ",IF(A39="totals",SUM($C$10:C38),($C$7*12)*(A39-A38)))</f>
        <v>18191.959603157971</v>
      </c>
      <c r="D39" s="92">
        <f>IF(A39=" "," ",IF(A39="totals",SUM($D$10:D38),$E$7*12))</f>
        <v>0</v>
      </c>
      <c r="E39" s="92">
        <f>IF($A39=" "," ",IF($A39="Totals",SUM($E$9:$E38),$C39+$D39))</f>
        <v>18191.959603157971</v>
      </c>
      <c r="F39" s="98">
        <f>IF($A39=" "," ",IF($A39="totals",SUM($F$9:$F38),$B39-$B40))</f>
        <v>17661.386562292562</v>
      </c>
      <c r="G39" s="92">
        <f t="shared" si="5"/>
        <v>530.57304086540898</v>
      </c>
      <c r="H39" s="27">
        <f>IF(A39=" "," ",IF(A39="totals",SUM($H$9:$H38),+G39*($G$7/100)))</f>
        <v>169.78337307693087</v>
      </c>
    </row>
    <row r="40" spans="1:8" ht="15.6">
      <c r="A40" s="37" t="str">
        <f t="shared" si="4"/>
        <v>Totals</v>
      </c>
      <c r="B40" s="92">
        <f t="shared" si="3"/>
        <v>2.801243681460619E-10</v>
      </c>
      <c r="C40" s="92">
        <f>IF(A40=" "," ",IF(A40="totals",SUM($C$10:C39),($C$7*12)*(A40-A39)))</f>
        <v>545758.78809473873</v>
      </c>
      <c r="D40" s="92">
        <f>IF(A40=" "," ",IF(A40="totals",SUM($D$10:D39),$E$7*12))</f>
        <v>0</v>
      </c>
      <c r="E40" s="92">
        <f>IF($A40=" "," ",IF($A40="Totals",SUM($E$9:$E39),$C40+$D40))</f>
        <v>545758.78809473873</v>
      </c>
      <c r="F40" s="98">
        <f>IF($A40=" "," ",IF($A40="totals",SUM($F$9:$F39),$B40-$B41))</f>
        <v>266999.99999999977</v>
      </c>
      <c r="G40" s="92">
        <f>IF($A40=" "," ",IF($A40="totals",SUM($G$10:G39),IF($A39="Totals"," ",$E40-$F40)))</f>
        <v>278758.78809473943</v>
      </c>
      <c r="H40" s="27">
        <f>IF(A40=" "," ",IF(A40="totals",SUM($H$9:$H39),+G40*($G$7/100)))</f>
        <v>89202.812190316603</v>
      </c>
    </row>
    <row r="41" spans="1:8" ht="15.6">
      <c r="A41" s="37" t="str">
        <f t="shared" si="4"/>
        <v xml:space="preserve"> </v>
      </c>
      <c r="B41" s="92" t="str">
        <f t="shared" si="3"/>
        <v xml:space="preserve"> </v>
      </c>
      <c r="C41" s="92" t="str">
        <f>IF(A41=" "," ",IF(A41="totals",SUM($C$10:C40),($C$7*12)*(A41-A40)))</f>
        <v xml:space="preserve"> </v>
      </c>
      <c r="D41" s="92" t="str">
        <f>IF(A41=" "," ",IF(A41="totals",SUM($D$10:D40),$E$7*12))</f>
        <v xml:space="preserve"> </v>
      </c>
      <c r="E41" s="92" t="str">
        <f>IF($A41=" "," ",IF($A41="Totals",SUM($E$9:$E40),$C41+$D41))</f>
        <v xml:space="preserve"> </v>
      </c>
      <c r="F41" s="98" t="str">
        <f>IF($A41=" "," ",IF($A41="totals",SUM($F$9:$F40),$B41-$B42))</f>
        <v xml:space="preserve"> </v>
      </c>
      <c r="G41" s="92" t="str">
        <f t="shared" si="5"/>
        <v xml:space="preserve"> </v>
      </c>
      <c r="H41" s="27" t="str">
        <f>IF(A41=" "," ",IF(A41="totals",SUM($H$9:$H40),+G41*($G$7/100)))</f>
        <v xml:space="preserve"> </v>
      </c>
    </row>
    <row r="42" spans="1:8" ht="15.6">
      <c r="A42" s="37" t="str">
        <f t="shared" si="4"/>
        <v xml:space="preserve"> </v>
      </c>
      <c r="B42" s="92" t="str">
        <f t="shared" si="3"/>
        <v xml:space="preserve"> </v>
      </c>
      <c r="C42" s="92" t="str">
        <f>IF(A42=" "," ",IF(A42="totals",SUM($C$10:C41),($C$7*12)*(A42-A41)))</f>
        <v xml:space="preserve"> </v>
      </c>
      <c r="D42" s="92" t="str">
        <f>IF(A42=" "," ",IF(A42="totals",SUM($D$10:D41),$E$7*12))</f>
        <v xml:space="preserve"> </v>
      </c>
      <c r="E42" s="92" t="str">
        <f>IF($A42=" "," ",IF($A42="Totals",SUM($E$9:$E41),$C42+$D42))</f>
        <v xml:space="preserve"> </v>
      </c>
      <c r="F42" s="98" t="str">
        <f>IF($A42=" "," ",IF($A42="totals",SUM($F$9:$F41),$B42-$B43))</f>
        <v xml:space="preserve"> </v>
      </c>
      <c r="G42" s="92" t="str">
        <f t="shared" si="5"/>
        <v xml:space="preserve"> </v>
      </c>
      <c r="H42" s="27" t="str">
        <f>IF(A42=" "," ",IF(A42="totals",SUM($H$9:$H41),+G42*($G$7/100)))</f>
        <v xml:space="preserve"> </v>
      </c>
    </row>
    <row r="43" spans="1:8" ht="15.6">
      <c r="A43" s="37" t="str">
        <f t="shared" si="4"/>
        <v xml:space="preserve"> </v>
      </c>
      <c r="B43" s="92" t="str">
        <f t="shared" ref="B43:B58" si="6">IF(A43=" "," ",FV($E$4/100/12,(A42-A41)*12,$E$10/12,-B42))</f>
        <v xml:space="preserve"> </v>
      </c>
      <c r="C43" s="92" t="str">
        <f>IF(A43=" "," ",IF(A43="totals",SUM($C$10:C42),($C$7*12)*(A43-A42)))</f>
        <v xml:space="preserve"> </v>
      </c>
      <c r="D43" s="92" t="str">
        <f>IF(A43=" "," ",IF(A43="totals",SUM($D$10:D42),$E$7*12))</f>
        <v xml:space="preserve"> </v>
      </c>
      <c r="E43" s="92" t="str">
        <f>IF($A43=" "," ",IF($A43="Totals",SUM($E$9:$E42),$C43+$D43))</f>
        <v xml:space="preserve"> </v>
      </c>
      <c r="F43" s="98" t="str">
        <f>IF($A43=" "," ",IF($A43="totals",SUM($F$9:$F42),$B43-$B44))</f>
        <v xml:space="preserve"> </v>
      </c>
      <c r="G43" s="92" t="str">
        <f t="shared" si="5"/>
        <v xml:space="preserve"> </v>
      </c>
      <c r="H43" s="27" t="str">
        <f>IF(A43=" "," ",IF(A43="totals",SUM($H$9:$H42),+G43*($G$7/100)))</f>
        <v xml:space="preserve"> </v>
      </c>
    </row>
    <row r="44" spans="1:8" ht="15.6">
      <c r="A44" s="37" t="str">
        <f t="shared" ref="A44:A59" si="7">IF(A43=" "," ",IF(A43="Totals"," ",IF(A43=$G$4,"Totals",IF(A43&gt;$G$4-1,$G$4,A43+1))))</f>
        <v xml:space="preserve"> </v>
      </c>
      <c r="B44" s="92" t="str">
        <f t="shared" si="6"/>
        <v xml:space="preserve"> </v>
      </c>
      <c r="C44" s="92" t="str">
        <f>IF(A44=" "," ",IF(A44="totals",SUM($C$10:C43),($C$7*12)*(A44-A43)))</f>
        <v xml:space="preserve"> </v>
      </c>
      <c r="D44" s="92" t="str">
        <f>IF(A44=" "," ",IF(A44="totals",SUM($D$10:D43),$E$7*12))</f>
        <v xml:space="preserve"> </v>
      </c>
      <c r="E44" s="92" t="str">
        <f>IF($A44=" "," ",IF($A44="Totals",SUM($E$9:$E43),$C44+$D44))</f>
        <v xml:space="preserve"> </v>
      </c>
      <c r="F44" s="98" t="str">
        <f>IF($A44=" "," ",IF($A44="totals",SUM($F$9:$F43),$B44-$B45))</f>
        <v xml:space="preserve"> </v>
      </c>
      <c r="G44" s="92" t="str">
        <f t="shared" ref="G44:G59" si="8">IF($A44=" "," ",IF($A44="totals",SUM($G$10),IF($A43="Totals"," ",$E44-$F44)))</f>
        <v xml:space="preserve"> </v>
      </c>
      <c r="H44" s="27" t="str">
        <f>IF(A44=" "," ",IF(A44="totals",SUM($H$9:$H43),+G44*($G$7/100)))</f>
        <v xml:space="preserve"> </v>
      </c>
    </row>
    <row r="45" spans="1:8" ht="15.6">
      <c r="A45" s="37" t="str">
        <f t="shared" si="7"/>
        <v xml:space="preserve"> </v>
      </c>
      <c r="B45" s="92" t="str">
        <f t="shared" si="6"/>
        <v xml:space="preserve"> </v>
      </c>
      <c r="C45" s="92" t="str">
        <f>IF(A45=" "," ",IF(A45="totals",SUM($C$10:C44),($C$7*12)*(A45-A44)))</f>
        <v xml:space="preserve"> </v>
      </c>
      <c r="D45" s="92" t="str">
        <f>IF(A45=" "," ",IF(A45="totals",SUM($D$10:D44),$E$7*12))</f>
        <v xml:space="preserve"> </v>
      </c>
      <c r="E45" s="92" t="str">
        <f>IF($A45=" "," ",IF($A45="Totals",SUM($E$9:$E44),$C45+$D45))</f>
        <v xml:space="preserve"> </v>
      </c>
      <c r="F45" s="98" t="str">
        <f>IF($A45=" "," ",IF($A45="totals",SUM($F$9:$F44),$B45-$B46))</f>
        <v xml:space="preserve"> </v>
      </c>
      <c r="G45" s="92" t="str">
        <f t="shared" si="8"/>
        <v xml:space="preserve"> </v>
      </c>
      <c r="H45" s="27" t="str">
        <f>IF(A45=" "," ",IF(A45="totals",SUM($H$9:$H44),+G45*($G$7/100)))</f>
        <v xml:space="preserve"> </v>
      </c>
    </row>
    <row r="46" spans="1:8" ht="15.6">
      <c r="A46" s="37" t="str">
        <f t="shared" si="7"/>
        <v xml:space="preserve"> </v>
      </c>
      <c r="B46" s="92" t="str">
        <f t="shared" si="6"/>
        <v xml:space="preserve"> </v>
      </c>
      <c r="C46" s="92" t="str">
        <f>IF(A46=" "," ",IF(A46="totals",SUM($C$10:C45),($C$7*12)*(A46-A45)))</f>
        <v xml:space="preserve"> </v>
      </c>
      <c r="D46" s="92" t="str">
        <f>IF(A46=" "," ",IF(A46="totals",SUM($D$10:D45),$E$7*12))</f>
        <v xml:space="preserve"> </v>
      </c>
      <c r="E46" s="92" t="str">
        <f>IF($A46=" "," ",IF($A46="Totals",SUM($E$9:$E45),$C46+$D46))</f>
        <v xml:space="preserve"> </v>
      </c>
      <c r="F46" s="98" t="str">
        <f>IF($A46=" "," ",IF($A46="totals",SUM($F$9:$F45),$B46-$B47))</f>
        <v xml:space="preserve"> </v>
      </c>
      <c r="G46" s="92" t="str">
        <f t="shared" si="8"/>
        <v xml:space="preserve"> </v>
      </c>
      <c r="H46" s="27" t="str">
        <f>IF(A46=" "," ",IF(A46="totals",SUM($H$9:$H45),+G46*($G$7/100)))</f>
        <v xml:space="preserve"> </v>
      </c>
    </row>
    <row r="47" spans="1:8" ht="15.6">
      <c r="A47" s="37" t="str">
        <f t="shared" si="7"/>
        <v xml:space="preserve"> </v>
      </c>
      <c r="B47" s="92" t="str">
        <f t="shared" si="6"/>
        <v xml:space="preserve"> </v>
      </c>
      <c r="C47" s="92" t="str">
        <f>IF(A47=" "," ",IF(A47="totals",SUM($C$10:C46),($C$7*12)*(A47-A46)))</f>
        <v xml:space="preserve"> </v>
      </c>
      <c r="D47" s="92" t="str">
        <f>IF(A47=" "," ",IF(A47="totals",SUM($D$10:D46),$E$7*12))</f>
        <v xml:space="preserve"> </v>
      </c>
      <c r="E47" s="92" t="str">
        <f>IF($A47=" "," ",IF($A47="Totals",SUM($E$9:$E46),$C47+$D47))</f>
        <v xml:space="preserve"> </v>
      </c>
      <c r="F47" s="98" t="str">
        <f>IF($A47=" "," ",IF($A47="totals",SUM($F$9:$F46),$B47-$B48))</f>
        <v xml:space="preserve"> </v>
      </c>
      <c r="G47" s="92" t="str">
        <f t="shared" si="8"/>
        <v xml:space="preserve"> </v>
      </c>
      <c r="H47" s="27" t="str">
        <f>IF(A47=" "," ",IF(A47="totals",SUM($H$9:$H46),+G47*($G$7/100)))</f>
        <v xml:space="preserve"> </v>
      </c>
    </row>
    <row r="48" spans="1:8" ht="15.6">
      <c r="A48" s="37" t="str">
        <f t="shared" si="7"/>
        <v xml:space="preserve"> </v>
      </c>
      <c r="B48" s="92" t="str">
        <f t="shared" si="6"/>
        <v xml:space="preserve"> </v>
      </c>
      <c r="C48" s="92" t="str">
        <f>IF(A48=" "," ",IF(A48="totals",SUM($C$10:C47),($C$7*12)*(A48-A47)))</f>
        <v xml:space="preserve"> </v>
      </c>
      <c r="D48" s="92" t="str">
        <f>IF(A48=" "," ",IF(A48="totals",SUM($D$10:D47),$E$7*12))</f>
        <v xml:space="preserve"> </v>
      </c>
      <c r="E48" s="92" t="str">
        <f>IF($A48=" "," ",IF($A48="Totals",SUM($E$9:$E47),$C48+$D48))</f>
        <v xml:space="preserve"> </v>
      </c>
      <c r="F48" s="98" t="str">
        <f>IF($A48=" "," ",IF($A48="totals",SUM($F$9:$F47),$B48-$B49))</f>
        <v xml:space="preserve"> </v>
      </c>
      <c r="G48" s="92" t="str">
        <f t="shared" si="8"/>
        <v xml:space="preserve"> </v>
      </c>
      <c r="H48" s="27" t="str">
        <f>IF(A48=" "," ",IF(A48="totals",SUM($H$9:$H47),+G48*($G$7/100)))</f>
        <v xml:space="preserve"> </v>
      </c>
    </row>
    <row r="49" spans="1:8" ht="15.6">
      <c r="A49" s="37" t="str">
        <f t="shared" si="7"/>
        <v xml:space="preserve"> </v>
      </c>
      <c r="B49" s="92" t="str">
        <f t="shared" si="6"/>
        <v xml:space="preserve"> </v>
      </c>
      <c r="C49" s="92" t="str">
        <f>IF(A49=" "," ",IF(A49="totals",SUM($C$10:C48),($C$7*12)*(A49-A48)))</f>
        <v xml:space="preserve"> </v>
      </c>
      <c r="D49" s="92" t="str">
        <f>IF(A49=" "," ",IF(A49="totals",SUM($D$10:D48),$E$7*12))</f>
        <v xml:space="preserve"> </v>
      </c>
      <c r="E49" s="92" t="str">
        <f>IF($A49=" "," ",IF($A49="Totals",SUM($E$9:$E48),$C49+$D49))</f>
        <v xml:space="preserve"> </v>
      </c>
      <c r="F49" s="98" t="str">
        <f>IF($A49=" "," ",IF($A49="totals",SUM($F$9:$F48),$B49-$B50))</f>
        <v xml:space="preserve"> </v>
      </c>
      <c r="G49" s="92" t="str">
        <f t="shared" si="8"/>
        <v xml:space="preserve"> </v>
      </c>
      <c r="H49" s="27" t="str">
        <f>IF(A49=" "," ",IF(A49="totals",SUM($H$9:$H48),+G49*($G$7/100)))</f>
        <v xml:space="preserve"> </v>
      </c>
    </row>
    <row r="50" spans="1:8" ht="15.6">
      <c r="A50" s="37" t="str">
        <f t="shared" si="7"/>
        <v xml:space="preserve"> </v>
      </c>
      <c r="B50" s="92" t="str">
        <f t="shared" si="6"/>
        <v xml:space="preserve"> </v>
      </c>
      <c r="C50" s="92" t="str">
        <f>IF(A50=" "," ",IF(A50="totals",SUM($C$10:C49),($C$7*12)*(A50-A49)))</f>
        <v xml:space="preserve"> </v>
      </c>
      <c r="D50" s="92" t="str">
        <f>IF(A50=" "," ",IF(A50="totals",SUM($D$10:D49),$E$7*12))</f>
        <v xml:space="preserve"> </v>
      </c>
      <c r="E50" s="92" t="str">
        <f>IF($A50=" "," ",IF($A50="Totals",SUM($E$9:$E49),$C50+$D50))</f>
        <v xml:space="preserve"> </v>
      </c>
      <c r="F50" s="98" t="str">
        <f>IF($A50=" "," ",IF($A50="totals",SUM($F$9:$F49),$B50-$B51))</f>
        <v xml:space="preserve"> </v>
      </c>
      <c r="G50" s="92" t="str">
        <f t="shared" si="8"/>
        <v xml:space="preserve"> </v>
      </c>
      <c r="H50" s="27" t="str">
        <f>IF(A50=" "," ",IF(A50="totals",SUM($H$9:$H49),+G50*($G$7/100)))</f>
        <v xml:space="preserve"> </v>
      </c>
    </row>
    <row r="51" spans="1:8" ht="15.6">
      <c r="A51" s="37" t="str">
        <f t="shared" si="7"/>
        <v xml:space="preserve"> </v>
      </c>
      <c r="B51" s="92" t="str">
        <f t="shared" si="6"/>
        <v xml:space="preserve"> </v>
      </c>
      <c r="C51" s="92" t="str">
        <f>IF(A51=" "," ",IF(A51="totals",SUM($C$10:C50),($C$7*12)*(A51-A50)))</f>
        <v xml:space="preserve"> </v>
      </c>
      <c r="D51" s="92" t="str">
        <f>IF(A51=" "," ",IF(A51="totals",SUM($D$10:D50),$E$7*12))</f>
        <v xml:space="preserve"> </v>
      </c>
      <c r="E51" s="92" t="str">
        <f>IF($A51=" "," ",IF($A51="Totals",SUM($E$9:$E50),$C51+$D51))</f>
        <v xml:space="preserve"> </v>
      </c>
      <c r="F51" s="98" t="str">
        <f>IF($A51=" "," ",IF($A51="totals",SUM($F$9:$F50),$B51-$B52))</f>
        <v xml:space="preserve"> </v>
      </c>
      <c r="G51" s="92" t="str">
        <f t="shared" si="8"/>
        <v xml:space="preserve"> </v>
      </c>
      <c r="H51" s="27" t="str">
        <f>IF(A51=" "," ",IF(A51="totals",SUM($H$9:$H50),+G51*($G$7/100)))</f>
        <v xml:space="preserve"> </v>
      </c>
    </row>
    <row r="52" spans="1:8" ht="15.6">
      <c r="A52" s="37" t="str">
        <f t="shared" si="7"/>
        <v xml:space="preserve"> </v>
      </c>
      <c r="B52" s="92" t="str">
        <f t="shared" si="6"/>
        <v xml:space="preserve"> </v>
      </c>
      <c r="C52" s="92" t="str">
        <f>IF(A52=" "," ",IF(A52="totals",SUM($C$10:C51),($C$7*12)*(A52-A51)))</f>
        <v xml:space="preserve"> </v>
      </c>
      <c r="D52" s="92" t="str">
        <f>IF(A52=" "," ",IF(A52="totals",SUM($D$10:D51),$E$7*12))</f>
        <v xml:space="preserve"> </v>
      </c>
      <c r="E52" s="92" t="str">
        <f>IF($A52=" "," ",IF($A52="Totals",SUM($E$9:$E51),$C52+$D52))</f>
        <v xml:space="preserve"> </v>
      </c>
      <c r="F52" s="98" t="str">
        <f>IF($A52=" "," ",IF($A52="totals",SUM($F$9:$F51),$B52-$B53))</f>
        <v xml:space="preserve"> </v>
      </c>
      <c r="G52" s="92" t="str">
        <f t="shared" si="8"/>
        <v xml:space="preserve"> </v>
      </c>
      <c r="H52" s="27" t="str">
        <f>IF(A52=" "," ",IF(A52="totals",SUM($H$9:$H51),+G52*($G$7/100)))</f>
        <v xml:space="preserve"> </v>
      </c>
    </row>
    <row r="53" spans="1:8" ht="15.6">
      <c r="A53" s="37" t="str">
        <f t="shared" si="7"/>
        <v xml:space="preserve"> </v>
      </c>
      <c r="B53" s="92" t="str">
        <f t="shared" si="6"/>
        <v xml:space="preserve"> </v>
      </c>
      <c r="C53" s="92" t="str">
        <f>IF(A53=" "," ",IF(A53="totals",SUM($C$10:C52),($C$7*12)*(A53-A52)))</f>
        <v xml:space="preserve"> </v>
      </c>
      <c r="D53" s="92" t="str">
        <f>IF(A53=" "," ",IF(A53="totals",SUM($D$10:D52),$E$7*12))</f>
        <v xml:space="preserve"> </v>
      </c>
      <c r="E53" s="92" t="str">
        <f>IF($A53=" "," ",IF($A53="Totals",SUM($E$9:$E52),$C53+$D53))</f>
        <v xml:space="preserve"> </v>
      </c>
      <c r="F53" s="98" t="str">
        <f>IF($A53=" "," ",IF($A53="totals",SUM($F$9:$F52),$B53-$B54))</f>
        <v xml:space="preserve"> </v>
      </c>
      <c r="G53" s="92" t="str">
        <f t="shared" si="8"/>
        <v xml:space="preserve"> </v>
      </c>
      <c r="H53" s="27" t="str">
        <f>IF(A53=" "," ",IF(A53="totals",SUM($H$9:$H52),+G53*($G$7/100)))</f>
        <v xml:space="preserve"> </v>
      </c>
    </row>
    <row r="54" spans="1:8" ht="15.6">
      <c r="A54" s="37" t="str">
        <f t="shared" si="7"/>
        <v xml:space="preserve"> </v>
      </c>
      <c r="B54" s="92" t="str">
        <f t="shared" si="6"/>
        <v xml:space="preserve"> </v>
      </c>
      <c r="C54" s="92" t="str">
        <f>IF(A54=" "," ",IF(A54="totals",SUM($C$10:C53),($C$7*12)*(A54-A53)))</f>
        <v xml:space="preserve"> </v>
      </c>
      <c r="D54" s="92" t="str">
        <f>IF(A54=" "," ",IF(A54="totals",SUM($D$10:D53),$E$7*12))</f>
        <v xml:space="preserve"> </v>
      </c>
      <c r="E54" s="92" t="str">
        <f>IF($A54=" "," ",IF($A54="Totals",SUM($E$9:$E53),$C54+$D54))</f>
        <v xml:space="preserve"> </v>
      </c>
      <c r="F54" s="98" t="str">
        <f>IF($A54=" "," ",IF($A54="totals",SUM($F$9:$F53),$B54-$B55))</f>
        <v xml:space="preserve"> </v>
      </c>
      <c r="G54" s="92" t="str">
        <f t="shared" si="8"/>
        <v xml:space="preserve"> </v>
      </c>
      <c r="H54" s="27" t="str">
        <f>IF(A54=" "," ",IF(A54="totals",SUM($H$9:$H53),+G54*($G$7/100)))</f>
        <v xml:space="preserve"> </v>
      </c>
    </row>
    <row r="55" spans="1:8" ht="15.6">
      <c r="A55" s="37" t="str">
        <f t="shared" si="7"/>
        <v xml:space="preserve"> </v>
      </c>
      <c r="B55" s="92" t="str">
        <f t="shared" si="6"/>
        <v xml:space="preserve"> </v>
      </c>
      <c r="C55" s="92" t="str">
        <f>IF(A55=" "," ",IF(A55="totals",SUM($C$10:C54),($C$7*12)*(A55-A54)))</f>
        <v xml:space="preserve"> </v>
      </c>
      <c r="D55" s="92" t="str">
        <f>IF(A55=" "," ",IF(A55="totals",SUM($D$10:D54),$E$7*12))</f>
        <v xml:space="preserve"> </v>
      </c>
      <c r="E55" s="92" t="str">
        <f>IF($A55=" "," ",IF($A55="Totals",SUM($E$9:$E54),$C55+$D55))</f>
        <v xml:space="preserve"> </v>
      </c>
      <c r="F55" s="98" t="str">
        <f>IF($A55=" "," ",IF($A55="totals",SUM($F$9:$F54),$B55-$B56))</f>
        <v xml:space="preserve"> </v>
      </c>
      <c r="G55" s="92" t="str">
        <f t="shared" si="8"/>
        <v xml:space="preserve"> </v>
      </c>
      <c r="H55" s="27" t="str">
        <f>IF(A55=" "," ",IF(A55="totals",SUM($H$9:$H54),+G55*($G$7/100)))</f>
        <v xml:space="preserve"> </v>
      </c>
    </row>
    <row r="56" spans="1:8" ht="15.6">
      <c r="A56" s="37" t="str">
        <f t="shared" si="7"/>
        <v xml:space="preserve"> </v>
      </c>
      <c r="B56" s="92" t="str">
        <f t="shared" si="6"/>
        <v xml:space="preserve"> </v>
      </c>
      <c r="C56" s="92" t="str">
        <f>IF(A56=" "," ",IF(A56="totals",SUM($C$10:C55),($C$7*12)*(A56-A55)))</f>
        <v xml:space="preserve"> </v>
      </c>
      <c r="D56" s="92" t="str">
        <f>IF(A56=" "," ",IF(A56="totals",SUM($D$10:D55),$E$7*12))</f>
        <v xml:space="preserve"> </v>
      </c>
      <c r="E56" s="92" t="str">
        <f>IF($A56=" "," ",IF($A56="Totals",SUM($E$9:$E55),$C56+$D56))</f>
        <v xml:space="preserve"> </v>
      </c>
      <c r="F56" s="98" t="str">
        <f>IF($A56=" "," ",IF($A56="totals",SUM($F$9:$F55),$B56-$B57))</f>
        <v xml:space="preserve"> </v>
      </c>
      <c r="G56" s="92" t="str">
        <f t="shared" si="8"/>
        <v xml:space="preserve"> </v>
      </c>
      <c r="H56" s="27" t="str">
        <f>IF(A56=" "," ",IF(A56="totals",SUM($H$9:$H55),+G56*($G$7/100)))</f>
        <v xml:space="preserve"> </v>
      </c>
    </row>
    <row r="57" spans="1:8" ht="15.6">
      <c r="A57" s="37" t="str">
        <f t="shared" si="7"/>
        <v xml:space="preserve"> </v>
      </c>
      <c r="B57" s="92" t="str">
        <f t="shared" si="6"/>
        <v xml:space="preserve"> </v>
      </c>
      <c r="C57" s="92" t="str">
        <f>IF(A57=" "," ",IF(A57="totals",SUM($C$10:C56),($C$7*12)*(A57-A56)))</f>
        <v xml:space="preserve"> </v>
      </c>
      <c r="D57" s="92" t="str">
        <f>IF(A57=" "," ",IF(A57="totals",SUM($D$10:D56),$E$7*12))</f>
        <v xml:space="preserve"> </v>
      </c>
      <c r="E57" s="92" t="str">
        <f>IF($A57=" "," ",IF($A57="Totals",SUM($E$9:$E56),$C57+$D57))</f>
        <v xml:space="preserve"> </v>
      </c>
      <c r="F57" s="98" t="str">
        <f>IF($A57=" "," ",IF($A57="totals",SUM($F$9:$F56),$B57-$B58))</f>
        <v xml:space="preserve"> </v>
      </c>
      <c r="G57" s="92" t="str">
        <f t="shared" si="8"/>
        <v xml:space="preserve"> </v>
      </c>
      <c r="H57" s="27" t="str">
        <f>IF(A57=" "," ",IF(A57="totals",SUM($H$9:$H56),+G57*($G$7/100)))</f>
        <v xml:space="preserve"> </v>
      </c>
    </row>
    <row r="58" spans="1:8" ht="15.6">
      <c r="A58" s="37" t="str">
        <f t="shared" si="7"/>
        <v xml:space="preserve"> </v>
      </c>
      <c r="B58" s="92" t="str">
        <f t="shared" si="6"/>
        <v xml:space="preserve"> </v>
      </c>
      <c r="C58" s="92" t="str">
        <f>IF(A58=" "," ",IF(A58="totals",SUM($C$10:C57),($C$7*12)*(A58-A57)))</f>
        <v xml:space="preserve"> </v>
      </c>
      <c r="D58" s="92" t="str">
        <f>IF(A58=" "," ",IF(A58="totals",SUM($D$10:D57),$E$7*12))</f>
        <v xml:space="preserve"> </v>
      </c>
      <c r="E58" s="92" t="str">
        <f>IF($A58=" "," ",IF($A58="Totals",SUM($E$9:$E57),$C58+$D58))</f>
        <v xml:space="preserve"> </v>
      </c>
      <c r="F58" s="98" t="str">
        <f>IF($A58=" "," ",IF($A58="totals",SUM($F$9:$F57),$B58-$B59))</f>
        <v xml:space="preserve"> </v>
      </c>
      <c r="G58" s="92" t="str">
        <f t="shared" si="8"/>
        <v xml:space="preserve"> </v>
      </c>
      <c r="H58" s="27" t="str">
        <f>IF(A58=" "," ",IF(A58="totals",SUM($H$9:$H57),+G58*($G$7/100)))</f>
        <v xml:space="preserve"> </v>
      </c>
    </row>
    <row r="59" spans="1:8" ht="15.6">
      <c r="A59" s="37" t="str">
        <f t="shared" si="7"/>
        <v xml:space="preserve"> </v>
      </c>
      <c r="B59" s="92" t="str">
        <f>IF(A59=" "," ",FV($E$4/100/12,(A58-A57)*12,$E$10/12,-B58))</f>
        <v xml:space="preserve"> </v>
      </c>
      <c r="C59" s="92" t="str">
        <f>IF(A59=" "," ",IF(A59="totals",SUM($C$10:C58),($C$7*12)*(A59-A58)))</f>
        <v xml:space="preserve"> </v>
      </c>
      <c r="D59" s="92" t="str">
        <f>IF(A59=" "," ",IF(A59="totals",SUM($D$10:D58),$E$7*12))</f>
        <v xml:space="preserve"> </v>
      </c>
      <c r="E59" s="92" t="str">
        <f>IF($A59=" "," ",IF($A59="Totals",SUM($E$9:$E58),$C59+$D59))</f>
        <v xml:space="preserve"> </v>
      </c>
      <c r="F59" s="98" t="str">
        <f>IF($A59=" "," ",IF($A59="totals",SUM($F$9:$F58),$B59-$B60))</f>
        <v xml:space="preserve"> </v>
      </c>
      <c r="G59" s="92" t="str">
        <f t="shared" si="8"/>
        <v xml:space="preserve"> </v>
      </c>
      <c r="H59" s="27" t="str">
        <f>IF(A59=" "," ",IF(A59="totals",SUM($H$9:$H58),+G59*($G$7/100)))</f>
        <v xml:space="preserve"> </v>
      </c>
    </row>
    <row r="60" spans="1:8" ht="15.6">
      <c r="A60" s="37" t="str">
        <f>IF(A59=" "," ",IF(A59="Totals"," ",IF(A59=$G$4,"Totals",IF(A59&gt;$G$4-1,$G$4,"Totals"))))</f>
        <v xml:space="preserve"> </v>
      </c>
      <c r="B60" s="92" t="str">
        <f>IF(A60=" "," ",FV($E$4/100/12,(A59-A58)*12,$E$10/12,-B59))</f>
        <v xml:space="preserve"> </v>
      </c>
      <c r="C60" s="92" t="str">
        <f>IF(A60=" "," ",IF(A60="totals",SUM($C$10:C59),($C$7*12)*(A60-A59)))</f>
        <v xml:space="preserve"> </v>
      </c>
      <c r="D60" s="92" t="str">
        <f>IF(A60=" "," ",IF(A60="totals",SUM($D$10:D59),$E$7*12))</f>
        <v xml:space="preserve"> </v>
      </c>
      <c r="E60" s="92" t="str">
        <f>IF($A60=" "," ",IF($A60="Totals",SUM($E$9:$E59),$C60+$D60))</f>
        <v xml:space="preserve"> </v>
      </c>
      <c r="F60" s="98" t="str">
        <f>IF($A60=" "," ",IF($A60="totals",SUM($F$9:$F59),$B60-$B61))</f>
        <v xml:space="preserve"> </v>
      </c>
      <c r="G60" s="92" t="str">
        <f>IF($A60=" "," ",IF($A60="totals",SUM($G$10),IF($A59="Totals"," ",$E60-$F60)))</f>
        <v xml:space="preserve"> </v>
      </c>
      <c r="H60" s="27" t="str">
        <f>IF(A60=" "," ",IF(A60="totals",SUM($H$9:$H59),+G60*($G$7/100)))</f>
        <v xml:space="preserve"> </v>
      </c>
    </row>
    <row r="61" spans="1:8" ht="15.6">
      <c r="A61" s="37"/>
      <c r="B61" s="28"/>
      <c r="C61" s="28"/>
      <c r="D61" s="28"/>
      <c r="E61" s="28"/>
      <c r="F61" s="28"/>
      <c r="G61" s="28"/>
      <c r="H61" s="27"/>
    </row>
    <row r="62" spans="1:8" ht="15.6">
      <c r="A62" s="37"/>
      <c r="B62" s="28"/>
      <c r="C62" s="28"/>
      <c r="D62" s="28"/>
      <c r="E62" s="28"/>
      <c r="F62" s="28"/>
      <c r="G62" s="28"/>
      <c r="H62" s="27"/>
    </row>
    <row r="63" spans="1:8" ht="15.6">
      <c r="A63" s="37"/>
      <c r="B63" s="28"/>
      <c r="C63" s="28"/>
      <c r="D63" s="28"/>
      <c r="E63" s="28"/>
      <c r="F63" s="28"/>
      <c r="G63" s="28"/>
      <c r="H63" s="27"/>
    </row>
    <row r="64" spans="1:8" ht="15.6">
      <c r="A64" s="37"/>
      <c r="B64" s="28"/>
      <c r="C64" s="28"/>
      <c r="D64" s="28"/>
      <c r="E64" s="28"/>
      <c r="F64" s="28"/>
      <c r="G64" s="28"/>
      <c r="H64" s="27"/>
    </row>
    <row r="65" spans="1:8" ht="15.6">
      <c r="A65" s="37"/>
      <c r="B65" s="28"/>
      <c r="C65" s="28"/>
      <c r="D65" s="28"/>
      <c r="E65" s="28"/>
      <c r="F65" s="28"/>
      <c r="G65" s="28"/>
      <c r="H65" s="27"/>
    </row>
    <row r="66" spans="1:8" ht="15.6">
      <c r="A66" s="37"/>
      <c r="B66" s="28"/>
      <c r="C66" s="28"/>
      <c r="D66" s="28"/>
      <c r="E66" s="28"/>
      <c r="F66" s="28"/>
      <c r="G66" s="28"/>
      <c r="H66" s="27"/>
    </row>
    <row r="67" spans="1:8" ht="15.6">
      <c r="A67" s="37"/>
      <c r="B67" s="28"/>
      <c r="C67" s="28"/>
      <c r="D67" s="28"/>
      <c r="E67" s="28"/>
      <c r="F67" s="28"/>
      <c r="G67" s="28"/>
      <c r="H67" s="27"/>
    </row>
    <row r="68" spans="1:8" ht="15.6">
      <c r="A68" s="37"/>
      <c r="B68" s="28"/>
      <c r="C68" s="28"/>
      <c r="D68" s="28"/>
      <c r="E68" s="28"/>
      <c r="F68" s="28"/>
      <c r="G68" s="28"/>
      <c r="H68" s="27"/>
    </row>
    <row r="69" spans="1:8" ht="15.6">
      <c r="A69" s="37"/>
      <c r="B69" s="28"/>
      <c r="C69" s="28"/>
      <c r="D69" s="28"/>
      <c r="E69" s="28"/>
      <c r="F69" s="28"/>
      <c r="G69" s="28"/>
      <c r="H69" s="27"/>
    </row>
    <row r="70" spans="1:8" ht="15.6">
      <c r="A70" s="37"/>
      <c r="B70" s="28"/>
      <c r="C70" s="28"/>
      <c r="D70" s="28"/>
      <c r="E70" s="28"/>
      <c r="F70" s="28"/>
      <c r="G70" s="28"/>
      <c r="H70" s="27"/>
    </row>
    <row r="71" spans="1:8" ht="15.6">
      <c r="A71" s="37"/>
      <c r="B71" s="28"/>
      <c r="C71" s="28"/>
      <c r="D71" s="28"/>
      <c r="E71" s="28"/>
      <c r="F71" s="28"/>
      <c r="G71" s="28"/>
      <c r="H71" s="27"/>
    </row>
    <row r="72" spans="1:8" ht="15.6">
      <c r="A72" s="37"/>
      <c r="B72" s="28"/>
      <c r="C72" s="28"/>
      <c r="D72" s="28"/>
      <c r="E72" s="28"/>
      <c r="F72" s="28"/>
      <c r="G72" s="28"/>
      <c r="H72" s="27"/>
    </row>
    <row r="73" spans="1:8" ht="15.6">
      <c r="A73" s="37"/>
      <c r="B73" s="28"/>
      <c r="C73" s="28"/>
      <c r="D73" s="28"/>
      <c r="E73" s="28"/>
      <c r="F73" s="28"/>
      <c r="G73" s="28"/>
      <c r="H73" s="27"/>
    </row>
    <row r="74" spans="1:8" ht="15.6">
      <c r="A74" s="37"/>
      <c r="B74" s="28"/>
      <c r="C74" s="28"/>
      <c r="D74" s="28"/>
      <c r="E74" s="28"/>
      <c r="F74" s="28"/>
      <c r="G74" s="28"/>
      <c r="H74" s="27"/>
    </row>
    <row r="75" spans="1:8" ht="15.6">
      <c r="A75" s="37"/>
      <c r="B75" s="28"/>
      <c r="C75" s="28"/>
      <c r="D75" s="28"/>
      <c r="E75" s="28"/>
      <c r="F75" s="28"/>
      <c r="G75" s="28"/>
      <c r="H75" s="27"/>
    </row>
    <row r="76" spans="1:8" ht="15.6">
      <c r="A76" s="37"/>
      <c r="B76" s="28"/>
      <c r="C76" s="28"/>
      <c r="D76" s="28"/>
      <c r="E76" s="28"/>
      <c r="F76" s="28"/>
      <c r="G76" s="28"/>
      <c r="H76" s="27"/>
    </row>
  </sheetData>
  <phoneticPr fontId="0" type="noConversion"/>
  <printOptions horizontalCentered="1"/>
  <pageMargins left="0.5" right="0.5" top="0.5" bottom="0.5" header="0.5" footer="0.5"/>
  <pageSetup scale="88" orientation="portrait" r:id="rId1"/>
  <headerFooter alignWithMargins="0">
    <oddFooter>&amp;L&amp;8&amp;D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62"/>
  <sheetViews>
    <sheetView zoomScale="75" workbookViewId="0">
      <selection activeCell="J2" sqref="J2"/>
    </sheetView>
  </sheetViews>
  <sheetFormatPr defaultRowHeight="15"/>
  <cols>
    <col min="1" max="1" width="8.90625" style="145" customWidth="1"/>
    <col min="2" max="2" width="10.08984375" customWidth="1"/>
    <col min="4" max="4" width="10.90625" customWidth="1"/>
    <col min="5" max="5" width="10.81640625" customWidth="1"/>
    <col min="7" max="7" width="11.1796875" customWidth="1"/>
  </cols>
  <sheetData>
    <row r="1" spans="1:8" ht="40.200000000000003">
      <c r="A1" s="153" t="s">
        <v>53</v>
      </c>
      <c r="B1" s="154"/>
      <c r="C1" s="154"/>
      <c r="D1" s="147"/>
      <c r="E1" s="154"/>
      <c r="F1" s="154"/>
      <c r="G1" s="154"/>
      <c r="H1" s="102"/>
    </row>
    <row r="2" spans="1:8">
      <c r="A2" s="103"/>
      <c r="B2" s="102"/>
      <c r="C2" s="102"/>
      <c r="D2" s="102"/>
      <c r="E2" s="102"/>
      <c r="F2" s="102"/>
      <c r="G2" s="102"/>
      <c r="H2" s="102"/>
    </row>
    <row r="4" spans="1:8" ht="15.6">
      <c r="A4" s="140"/>
      <c r="B4" s="53"/>
      <c r="C4" s="53" t="s">
        <v>23</v>
      </c>
      <c r="D4" s="53"/>
      <c r="E4" s="53" t="s">
        <v>3</v>
      </c>
      <c r="F4" s="53"/>
      <c r="G4" s="53"/>
      <c r="H4" s="53"/>
    </row>
    <row r="5" spans="1:8">
      <c r="A5" s="146"/>
      <c r="B5" s="54"/>
      <c r="C5" s="144">
        <v>30</v>
      </c>
      <c r="D5" s="54"/>
      <c r="E5" s="126">
        <v>7</v>
      </c>
      <c r="F5" s="54"/>
      <c r="G5" s="54"/>
      <c r="H5" s="54"/>
    </row>
    <row r="6" spans="1:8">
      <c r="E6" s="124"/>
    </row>
    <row r="7" spans="1:8" ht="17.399999999999999">
      <c r="D7" s="55"/>
      <c r="E7" s="55"/>
    </row>
    <row r="8" spans="1:8" ht="17.399999999999999">
      <c r="A8" s="55"/>
      <c r="B8" s="55" t="s">
        <v>54</v>
      </c>
      <c r="C8" s="55" t="s">
        <v>55</v>
      </c>
      <c r="D8" s="55" t="s">
        <v>54</v>
      </c>
      <c r="E8" s="55" t="s">
        <v>55</v>
      </c>
      <c r="F8" s="55" t="s">
        <v>19</v>
      </c>
      <c r="G8" s="55" t="s">
        <v>56</v>
      </c>
      <c r="H8" s="55"/>
    </row>
    <row r="9" spans="1:8" ht="17.399999999999999">
      <c r="A9" s="36" t="s">
        <v>20</v>
      </c>
      <c r="B9" s="46" t="s">
        <v>36</v>
      </c>
      <c r="C9" s="47" t="s">
        <v>36</v>
      </c>
      <c r="D9" s="47" t="s">
        <v>57</v>
      </c>
      <c r="E9" s="47" t="s">
        <v>57</v>
      </c>
      <c r="F9" s="46" t="s">
        <v>21</v>
      </c>
      <c r="G9" s="46" t="s">
        <v>58</v>
      </c>
      <c r="H9" s="46"/>
    </row>
    <row r="10" spans="1:8" ht="15.6">
      <c r="A10" s="37">
        <f>IF('Amort. Table 2'!$G$4=0," ",IF('Amort. Table 2'!A10=" "," ",'Amort. Table 2'!A10))</f>
        <v>1</v>
      </c>
      <c r="B10" s="92">
        <f>'Amort. Table 1'!B10</f>
        <v>250000</v>
      </c>
      <c r="C10" s="92">
        <f>IF(A10=" "," ",+'Amort. Table 2'!B10)</f>
        <v>267000</v>
      </c>
      <c r="D10" s="98">
        <f>IF(A10="totals",SUM(D$9:D10),IF(A10=" "," ",+'Amort. Table 1'!H10))</f>
        <v>3174.3576898667234</v>
      </c>
      <c r="E10" s="98">
        <f>IF(A10="Totals",SUM(E9:E$10),IF(A10=" "," ",(+'Amort. Table 2'!H10)))</f>
        <v>4670.4738356424214</v>
      </c>
      <c r="F10" s="125">
        <f>IF(A10="Totals",SUM(F10:$F$10),IF(A10=" "," ",E10-D10))</f>
        <v>1496.116145775698</v>
      </c>
      <c r="G10" s="125">
        <f>IF($A10=" "," ",IF($A10="Totals",SUM($G$9:$G9),FV($E$5/100,$C$5-$A10,,-$F10)))</f>
        <v>10643.754836531905</v>
      </c>
      <c r="H10" s="56"/>
    </row>
    <row r="11" spans="1:8" ht="15.6">
      <c r="A11" s="37">
        <f>IF(A10=" "," ",IF(A10="Totals"," ",IF(A10=$C$5,"Totals",IF(A10&gt;$C$5-1,$C$5,A10+1))))</f>
        <v>2</v>
      </c>
      <c r="B11" s="92">
        <f>'Amort. Table 1'!B11</f>
        <v>245597.40891686972</v>
      </c>
      <c r="C11" s="92">
        <f>IF(A11=" "," ",+'Amort. Table 2'!B11)</f>
        <v>263403.2711332246</v>
      </c>
      <c r="D11" s="98">
        <f>IF(A11="totals",SUM(D$9:D10),IF(A11=" "," ",IF('Amort. Table 1'!H11=SUM('Amort. Table 1'!$H$10:H10),0,IF(D10=0,0,+'Amort. Table 1'!H11))))</f>
        <v>3116.9598167237937</v>
      </c>
      <c r="E11" s="98">
        <f>IF(A11="Totals",SUM(E$10:E10),IF(A11=" "," ",+'Amort. Table 2'!H11))</f>
        <v>4605.5510261186773</v>
      </c>
      <c r="F11" s="125">
        <f>IF(A11="Totals",SUM($F$10:F10),IF(A11=" "," ",E11-D11))</f>
        <v>1488.5912093948837</v>
      </c>
      <c r="G11" s="125">
        <f>IF($A11=" "," ",IF($A11="Totals",SUM($G$9:$G10),FV($E$5/100,$C$5-$A11,0,-$F11)))</f>
        <v>9897.4023409717647</v>
      </c>
      <c r="H11" s="56"/>
    </row>
    <row r="12" spans="1:8" ht="15.6">
      <c r="A12" s="37">
        <f t="shared" ref="A12:A27" si="0">IF(A11=" "," ",IF(A11="Totals"," ",IF(A11=$C$5,"Totals",IF(A11&gt;$C$5-1,$C$5,A11+1))))</f>
        <v>3</v>
      </c>
      <c r="B12" s="92">
        <f>'Amort. Table 1'!B12</f>
        <v>241015.44948016779</v>
      </c>
      <c r="C12" s="92">
        <f>IF(A12=" "," ",+'Amort. Table 2'!B12)</f>
        <v>259603.65848668749</v>
      </c>
      <c r="D12" s="98">
        <f>IF(A12="totals",SUM(D$9:D11),IF(A12=" "," ",IF('Amort. Table 1'!H12=SUM('Amort. Table 1'!$H$10:H11),0,IF(D11=0,0,+'Amort. Table 1'!H12))))</f>
        <v>3057.2234656687192</v>
      </c>
      <c r="E12" s="98">
        <f>IF(A12="Totals",SUM(E$10:E11),IF(A12=" "," ",+'Amort. Table 2'!H12))</f>
        <v>4536.9660598194878</v>
      </c>
      <c r="F12" s="125">
        <f>IF(A12="Totals",SUM($F$10:F11),IF(A12=" "," ",E12-D12))</f>
        <v>1479.7425941507686</v>
      </c>
      <c r="G12" s="125">
        <f>IF($A12=" "," ",IF($A12="Totals",SUM($G$9:$G11),FV($E$5/100,$C$5-$A12,0,-$F12)))</f>
        <v>9194.9246060472851</v>
      </c>
      <c r="H12" s="56"/>
    </row>
    <row r="13" spans="1:8" ht="15.6">
      <c r="A13" s="37">
        <f t="shared" si="0"/>
        <v>4</v>
      </c>
      <c r="B13" s="92">
        <f>'Amort. Table 1'!B13</f>
        <v>236246.81394641876</v>
      </c>
      <c r="C13" s="92">
        <f>IF(A13=" "," ",+'Amort. Table 2'!B13)</f>
        <v>255589.71782046542</v>
      </c>
      <c r="D13" s="98">
        <f>IF(A13="totals",SUM(D$9:D12),IF(A13=" "," ",IF('Amort. Table 1'!H13=SUM('Amort. Table 1'!$H$10:H12),0,IF(D12=0,0,+'Amort. Table 1'!H13))))</f>
        <v>2995.0533635032475</v>
      </c>
      <c r="E13" s="98">
        <f>IF(A13="Totals",SUM(E$10:E12),IF(A13=" "," ",+'Amort. Table 2'!H13))</f>
        <v>4464.5123623167447</v>
      </c>
      <c r="F13" s="125">
        <f>IF(A13="Totals",SUM($F$10:F12),IF(A13=" "," ",E13-D13))</f>
        <v>1469.4589988134971</v>
      </c>
      <c r="G13" s="125">
        <f>IF($A13=" "," ",IF($A13="Totals",SUM($G$9:$G12),FV($E$5/100,$C$5-$A13,0,-$F13)))</f>
        <v>8533.6670148264657</v>
      </c>
      <c r="H13" s="56"/>
    </row>
    <row r="14" spans="1:8" ht="15.6">
      <c r="A14" s="37">
        <f t="shared" si="0"/>
        <v>5</v>
      </c>
      <c r="B14" s="92">
        <f>'Amort. Table 1'!B14</f>
        <v>231283.89684340262</v>
      </c>
      <c r="C14" s="92">
        <f>IF(A14=" "," ",+'Amort. Table 2'!B14)</f>
        <v>251349.35934954727</v>
      </c>
      <c r="D14" s="98">
        <f>IF(A14="totals",SUM(D$9:D13),IF(A14=" "," ",IF('Amort. Table 1'!H14=SUM('Amort. Table 1'!$H$10:H13),0,IF(D13=0,0,+'Amort. Table 1'!H14))))</f>
        <v>2930.3503554520867</v>
      </c>
      <c r="E14" s="98">
        <f>IF(A14="Totals",SUM(E$10:E13),IF(A14=" "," ",+'Amort. Table 2'!H14))</f>
        <v>4387.9717067608517</v>
      </c>
      <c r="F14" s="125">
        <f>IF(A14="Totals",SUM($F$10:F13),IF(A14=" "," ",E14-D14))</f>
        <v>1457.621351308765</v>
      </c>
      <c r="G14" s="125">
        <f>IF($A14=" "," ",IF($A14="Totals",SUM($G$9:$G13),FV($E$5/100,$C$5-$A14,0,-$F14)))</f>
        <v>7911.1416990332273</v>
      </c>
      <c r="H14" s="56"/>
    </row>
    <row r="15" spans="1:8" ht="15.6">
      <c r="A15" s="37">
        <f t="shared" si="0"/>
        <v>6</v>
      </c>
      <c r="B15" s="92">
        <f>'Amort. Table 1'!B15</f>
        <v>226118.7828402266</v>
      </c>
      <c r="C15" s="92">
        <f>IF(A15=" "," ",+'Amort. Table 2'!B15)</f>
        <v>246869.81133001696</v>
      </c>
      <c r="D15" s="98">
        <f>IF(A15="totals",SUM(D$9:D14),IF(A15=" "," ",IF('Amort. Table 1'!H15=SUM('Amort. Table 1'!$H$10:H14),0,IF(D14=0,0,+'Amort. Table 1'!H15))))</f>
        <v>2863.0112470213621</v>
      </c>
      <c r="E15" s="98">
        <f>IF(A15="Totals",SUM(E$10:E14),IF(A15=" "," ",+'Amort. Table 2'!H15))</f>
        <v>4307.1135565925388</v>
      </c>
      <c r="F15" s="125">
        <f>IF(A15="Totals",SUM($F$10:F14),IF(A15=" "," ",E15-D15))</f>
        <v>1444.1023095711766</v>
      </c>
      <c r="G15" s="125">
        <f>IF($A15=" "," ",IF($A15="Totals",SUM($G$9:$G14),FV($E$5/100,$C$5-$A15,0,-$F15)))</f>
        <v>7325.0168323770613</v>
      </c>
      <c r="H15" s="56"/>
    </row>
    <row r="16" spans="1:8" ht="15.6">
      <c r="A16" s="37">
        <f t="shared" si="0"/>
        <v>7</v>
      </c>
      <c r="B16" s="92">
        <f>'Amort. Table 1'!B16</f>
        <v>220743.23412320457</v>
      </c>
      <c r="C16" s="92">
        <f>IF(A16=" "," ",+'Amort. Table 2'!B16)</f>
        <v>242137.58159121068</v>
      </c>
      <c r="D16" s="98">
        <f>IF(A16="totals",SUM(D$9:D15),IF(A16=" "," ",IF('Amort. Table 1'!H16=SUM('Amort. Table 1'!$H$10:H15),0,IF(D15=0,0,+'Amort. Table 1'!H16))))</f>
        <v>2792.928639414331</v>
      </c>
      <c r="E16" s="98">
        <f>IF(A16="Totals",SUM(E$10:E15),IF(A16=" "," ",+'Amort. Table 2'!H16))</f>
        <v>4221.6943711785043</v>
      </c>
      <c r="F16" s="125">
        <f>IF(A16="Totals",SUM($F$10:F15),IF(A16=" "," ",E16-D16))</f>
        <v>1428.7657317641733</v>
      </c>
      <c r="G16" s="125">
        <f>IF($A16=" "," ",IF($A16="Totals",SUM($G$9:$G15),FV($E$5/100,$C$5-$A16,0,-$F16)))</f>
        <v>6773.1066186269027</v>
      </c>
      <c r="H16" s="56"/>
    </row>
    <row r="17" spans="1:8" ht="15.6">
      <c r="A17" s="37">
        <f t="shared" si="0"/>
        <v>8</v>
      </c>
      <c r="B17" s="92">
        <f>'Amort. Table 1'!B17</f>
        <v>215148.67725741057</v>
      </c>
      <c r="C17" s="92">
        <f>IF(A17=" "," ",+'Amort. Table 2'!B17)</f>
        <v>237138.41689798553</v>
      </c>
      <c r="D17" s="98">
        <f>IF(A17="totals",SUM(D$9:D16),IF(A17=" "," ",IF('Amort. Table 1'!H17=SUM('Amort. Table 1'!$H$10:H16),0,IF(D16=0,0,+'Amort. Table 1'!H17))))</f>
        <v>2719.9907582415381</v>
      </c>
      <c r="E17" s="98">
        <f>IF(A17="Totals",SUM(E$10:E16),IF(A17=" "," ",+'Amort. Table 2'!H17))</f>
        <v>4131.4568722793829</v>
      </c>
      <c r="F17" s="125">
        <f>IF(A17="Totals",SUM($F$10:F16),IF(A17=" "," ",E17-D17))</f>
        <v>1411.4661140378448</v>
      </c>
      <c r="G17" s="125">
        <f>IF($A17=" "," ",IF($A17="Totals",SUM($G$9:$G16),FV($E$5/100,$C$5-$A17,0,-$F17)))</f>
        <v>6253.3619291375217</v>
      </c>
      <c r="H17" s="56"/>
    </row>
    <row r="18" spans="1:8" ht="15.6">
      <c r="A18" s="37">
        <f t="shared" si="0"/>
        <v>9</v>
      </c>
      <c r="B18" s="92">
        <f>'Amort. Table 1'!B18</f>
        <v>209326.18951295159</v>
      </c>
      <c r="C18" s="92">
        <f>IF(A18=" "," ",+'Amort. Table 2'!B18)</f>
        <v>231857.26002070063</v>
      </c>
      <c r="D18" s="98">
        <f>IF(A18="totals",SUM(D$9:D17),IF(A18=" "," ",IF('Amort. Table 1'!H18=SUM('Amort. Table 1'!$H$10:H17),0,IF(D17=0,0,+'Amort. Table 1'!H18))))</f>
        <v>2644.081275252478</v>
      </c>
      <c r="E18" s="98">
        <f>IF(A18="Totals",SUM(E$10:E17),IF(A18=" "," ",+'Amort. Table 2'!H18))</f>
        <v>4036.1292691408285</v>
      </c>
      <c r="F18" s="125">
        <f>IF(A18="Totals",SUM($F$10:F17),IF(A18=" "," ",E18-D18))</f>
        <v>1392.0479938883504</v>
      </c>
      <c r="G18" s="125">
        <f>IF($A18=" "," ",IF($A18="Totals",SUM($G$9:$G17),FV($E$5/100,$C$5-$A18,0,-$F18)))</f>
        <v>5763.8615474937424</v>
      </c>
      <c r="H18" s="56"/>
    </row>
    <row r="19" spans="1:8" ht="15.6">
      <c r="A19" s="37">
        <f t="shared" si="0"/>
        <v>10</v>
      </c>
      <c r="B19" s="92">
        <f>'Amort. Table 1'!B19</f>
        <v>203266.4846341518</v>
      </c>
      <c r="C19" s="92">
        <f>IF(A19=" "," ",+'Amort. Table 2'!B19)</f>
        <v>226278.20438360775</v>
      </c>
      <c r="D19" s="98">
        <f>IF(A19="totals",SUM(D$9:D18),IF(A19=" "," ",IF('Amort. Table 1'!H19=SUM('Amort. Table 1'!$H$10:H18),0,IF(D18=0,0,+'Amort. Table 1'!H19))))</f>
        <v>2565.0791228041908</v>
      </c>
      <c r="E19" s="98">
        <f>IF(A19="Totals",SUM(E$10:E18),IF(A19=" "," ",+'Amort. Table 2'!H19))</f>
        <v>3935.4244398735373</v>
      </c>
      <c r="F19" s="125">
        <f>IF(A19="Totals",SUM($F$10:F18),IF(A19=" "," ",E19-D19))</f>
        <v>1370.3453170693465</v>
      </c>
      <c r="G19" s="125">
        <f>IF($A19=" "," ",IF($A19="Totals",SUM($G$9:$G18),FV($E$5/100,$C$5-$A19,0,-$F19)))</f>
        <v>5302.8039817039471</v>
      </c>
      <c r="H19" s="56"/>
    </row>
    <row r="20" spans="1:8" ht="15.6">
      <c r="A20" s="37">
        <f t="shared" si="0"/>
        <v>11</v>
      </c>
      <c r="B20" s="92">
        <f>'Amort. Table 1'!B20</f>
        <v>196959.89802895111</v>
      </c>
      <c r="C20" s="92">
        <f>IF(A20=" "," ",+'Amort. Table 2'!B20)</f>
        <v>220384.44615505458</v>
      </c>
      <c r="D20" s="98">
        <f>IF(A20="totals",SUM(D$9:D19),IF(A20=" "," ",IF('Amort. Table 1'!H20=SUM('Amort. Table 1'!$H$10:H19),0,IF(D19=0,0,+'Amort. Table 1'!H20))))</f>
        <v>2482.858300771175</v>
      </c>
      <c r="E20" s="98">
        <f>IF(A20="Totals",SUM(E$10:E19),IF(A20=" "," ",+'Amort. Table 2'!H20))</f>
        <v>3829.039066656791</v>
      </c>
      <c r="F20" s="125">
        <f>IF(A20="Totals",SUM($F$10:F19),IF(A20=" "," ",E20-D20))</f>
        <v>1346.180765885616</v>
      </c>
      <c r="G20" s="125">
        <f>IF($A20=" "," ",IF($A20="Totals",SUM($G$9:$G19),FV($E$5/100,$C$5-$A20,0,-$F20)))</f>
        <v>4868.4998069582371</v>
      </c>
      <c r="H20" s="56"/>
    </row>
    <row r="21" spans="1:8" ht="15.6">
      <c r="A21" s="37">
        <f t="shared" si="0"/>
        <v>12</v>
      </c>
      <c r="B21" s="92">
        <f>'Amort. Table 1'!B21</f>
        <v>190396.37135489724</v>
      </c>
      <c r="C21" s="92">
        <f>IF(A21=" "," ",+'Amort. Table 2'!B21)</f>
        <v>214158.23363519908</v>
      </c>
      <c r="D21" s="98">
        <f>IF(A21="totals",SUM(D$9:D20),IF(A21=" "," ",IF('Amort. Table 1'!H21=SUM('Amort. Table 1'!$H$10:H20),0,IF(D20=0,0,+'Amort. Table 1'!H21))))</f>
        <v>2397.2876755884122</v>
      </c>
      <c r="E21" s="98">
        <f>IF(A21="Totals",SUM(E$10:E20),IF(A21=" "," ",+'Amort. Table 2'!H21))</f>
        <v>3716.6527221605743</v>
      </c>
      <c r="F21" s="125">
        <f>IF(A21="Totals",SUM($F$10:F20),IF(A21=" "," ",E21-D21))</f>
        <v>1319.3650465721621</v>
      </c>
      <c r="G21" s="125">
        <f>IF($A21=" "," ",IF($A21="Totals",SUM($G$9:$G20),FV($E$5/100,$C$5-$A21,0,-$F21)))</f>
        <v>4459.36450438261</v>
      </c>
      <c r="H21" s="56"/>
    </row>
    <row r="22" spans="1:8" ht="15.6">
      <c r="A22" s="37">
        <f t="shared" si="0"/>
        <v>13</v>
      </c>
      <c r="B22" s="92">
        <f>'Amort. Table 1'!B22</f>
        <v>183565.43647714725</v>
      </c>
      <c r="C22" s="92">
        <f>IF(A22=" "," ",+'Amort. Table 2'!B22)</f>
        <v>207580.8137887929</v>
      </c>
      <c r="D22" s="98">
        <f>IF(A22="totals",SUM(D$9:D21),IF(A22=" "," ",IF('Amort. Table 1'!H22=SUM('Amort. Table 1'!$H$10:H21),0,IF(D21=0,0,+'Amort. Table 1'!H22))))</f>
        <v>2308.2307711070794</v>
      </c>
      <c r="E22" s="98">
        <f>IF(A22="Totals",SUM(E$10:E21),IF(A22=" "," ",+'Amort. Table 2'!H22))</f>
        <v>3597.9269044347761</v>
      </c>
      <c r="F22" s="125">
        <f>IF(A22="Totals",SUM($F$10:F21),IF(A22=" "," ",E22-D22))</f>
        <v>1289.6961333276968</v>
      </c>
      <c r="G22" s="125">
        <f>IF($A22=" "," ",IF($A22="Totals",SUM($G$9:$G21),FV($E$5/100,$C$5-$A22,0,-$F22)))</f>
        <v>4073.9117634782551</v>
      </c>
      <c r="H22" s="56"/>
    </row>
    <row r="23" spans="1:8" ht="15.6">
      <c r="A23" s="37">
        <f t="shared" si="0"/>
        <v>14</v>
      </c>
      <c r="B23" s="92">
        <f>'Amort. Table 1'!B23</f>
        <v>176456.19877289308</v>
      </c>
      <c r="C23" s="92">
        <f>IF(A23=" "," ",+'Amort. Table 2'!B23)</f>
        <v>200632.37576199361</v>
      </c>
      <c r="D23" s="98">
        <f>IF(A23="totals",SUM(D$9:D22),IF(A23=" "," ",IF('Amort. Table 1'!H23=SUM('Amort. Table 1'!$H$10:H22),0,IF(D22=0,0,+'Amort. Table 1'!H23))))</f>
        <v>2215.5455509295239</v>
      </c>
      <c r="E23" s="98">
        <f>IF(A23="Totals",SUM(E$10:E22),IF(A23=" "," ",+'Amort. Table 2'!H23))</f>
        <v>3472.5040173585339</v>
      </c>
      <c r="F23" s="125">
        <f>IF(A23="Totals",SUM($F$10:F22),IF(A23=" "," ",E23-D23))</f>
        <v>1256.9584664290101</v>
      </c>
      <c r="G23" s="125">
        <f>IF($A23=" "," ",IF($A23="Totals",SUM($G$9:$G22),FV($E$5/100,$C$5-$A23,0,-$F23)))</f>
        <v>3710.7472180440923</v>
      </c>
      <c r="H23" s="56"/>
    </row>
    <row r="24" spans="1:8" ht="15.6">
      <c r="A24" s="37">
        <f t="shared" si="0"/>
        <v>15</v>
      </c>
      <c r="B24" s="92">
        <f>'Amort. Table 1'!B24</f>
        <v>169057.31975558406</v>
      </c>
      <c r="C24" s="92">
        <f>IF(A24=" "," ",+'Amort. Table 2'!B24)</f>
        <v>193291.99121308106</v>
      </c>
      <c r="D24" s="98">
        <f>IF(A24="totals",SUM(D$9:D23),IF(A24=" "," ",IF('Amort. Table 1'!H24=SUM('Amort. Table 1'!$H$10:H23),0,IF(D23=0,0,+'Amort. Table 1'!H24))))</f>
        <v>2119.0841918760743</v>
      </c>
      <c r="E24" s="98">
        <f>IF(A24="Totals",SUM(E$10:E23),IF(A24=" "," ",+'Amort. Table 2'!H24))</f>
        <v>3340.0062935789488</v>
      </c>
      <c r="F24" s="125">
        <f>IF(A24="Totals",SUM($F$10:F23),IF(A24=" "," ",E24-D24))</f>
        <v>1220.9221017028744</v>
      </c>
      <c r="G24" s="125">
        <f>IF($A24=" "," ",IF($A24="Totals",SUM($G$9:$G23),FV($E$5/100,$C$5-$A24,0,-$F24)))</f>
        <v>3368.562587354686</v>
      </c>
      <c r="H24" s="56"/>
    </row>
    <row r="25" spans="1:8" ht="15.6">
      <c r="A25" s="37">
        <f t="shared" si="0"/>
        <v>16</v>
      </c>
      <c r="B25" s="92">
        <f>'Amort. Table 1'!B25</f>
        <v>161356.99899123301</v>
      </c>
      <c r="C25" s="92">
        <f>IF(A25=" "," ",+'Amort. Table 2'!B25)</f>
        <v>185537.5512773573</v>
      </c>
      <c r="D25" s="98">
        <f>IF(A25="totals",SUM(D$9:D24),IF(A25=" "," ",IF('Amort. Table 1'!H25=SUM('Amort. Table 1'!$H$10:H24),0,IF(D24=0,0,+'Amort. Table 1'!H25))))</f>
        <v>2018.6928482226488</v>
      </c>
      <c r="E25" s="98">
        <f>IF(A25="Totals",SUM(E$10:E24),IF(A25=" "," ",+'Amort. Table 2'!H25))</f>
        <v>3200.0346566950066</v>
      </c>
      <c r="F25" s="125">
        <f>IF(A25="Totals",SUM($F$10:F24),IF(A25=" "," ",E25-D25))</f>
        <v>1181.3418084723578</v>
      </c>
      <c r="G25" s="125">
        <f>IF($A25=" "," ",IF($A25="Totals",SUM($G$9:$G24),FV($E$5/100,$C$5-$A25,0,-$F25)))</f>
        <v>3046.1301962064754</v>
      </c>
      <c r="H25" s="56"/>
    </row>
    <row r="26" spans="1:8" ht="15.6">
      <c r="A26" s="37">
        <f t="shared" si="0"/>
        <v>17</v>
      </c>
      <c r="B26" s="92">
        <f>'Amort. Table 1'!B26</f>
        <v>153342.955277965</v>
      </c>
      <c r="C26" s="92">
        <f>IF(A26=" "," ",+'Amort. Table 2'!B26)</f>
        <v>177345.69997637122</v>
      </c>
      <c r="D26" s="98">
        <f>IF(A26="totals",SUM(D$9:D25),IF(A26=" "," ",IF('Amort. Table 1'!H26=SUM('Amort. Table 1'!$H$10:H25),0,IF(D25=0,0,+'Amort. Table 1'!H26))))</f>
        <v>1914.2114063329827</v>
      </c>
      <c r="E26" s="98">
        <f>IF(A26="Totals",SUM(E$10:E25),IF(A26=" "," ",+'Amort. Table 2'!H26))</f>
        <v>3052.1675192597791</v>
      </c>
      <c r="F26" s="125">
        <f>IF(A26="Totals",SUM($F$10:F25),IF(A26=" "," ",E26-D26))</f>
        <v>1137.9561129267963</v>
      </c>
      <c r="G26" s="125">
        <f>IF($A26=" "," ",IF($A26="Totals",SUM($G$9:$G25),FV($E$5/100,$C$5-$A26,0,-$F26)))</f>
        <v>2742.2978491701037</v>
      </c>
      <c r="H26" s="56"/>
    </row>
    <row r="27" spans="1:8" ht="15.6">
      <c r="A27" s="37">
        <f t="shared" si="0"/>
        <v>18</v>
      </c>
      <c r="B27" s="92">
        <f>'Amort. Table 1'!B27</f>
        <v>145002.40705879178</v>
      </c>
      <c r="C27" s="92">
        <f>IF(A27=" "," ",+'Amort. Table 2'!B27)</f>
        <v>168691.76387090006</v>
      </c>
      <c r="D27" s="98">
        <f>IF(A27="totals",SUM(D$9:D26),IF(A27=" "," ",IF('Amort. Table 1'!H27=SUM('Amort. Table 1'!$H$10:H26),0,IF(D26=0,0,+'Amort. Table 1'!H27))))</f>
        <v>1805.4732292942535</v>
      </c>
      <c r="E27" s="98">
        <f>IF(A27="Totals",SUM(E$10:E26),IF(A27=" "," ",+'Amort. Table 2'!H27))</f>
        <v>2895.9595129804966</v>
      </c>
      <c r="F27" s="125">
        <f>IF(A27="Totals",SUM($F$10:F26),IF(A27=" "," ",E27-D27))</f>
        <v>1090.486283686243</v>
      </c>
      <c r="G27" s="125">
        <f>IF($A27=" "," ",IF($A27="Totals",SUM($G$9:$G26),FV($E$5/100,$C$5-$A27,0,-$F27)))</f>
        <v>2455.9840359953032</v>
      </c>
      <c r="H27" s="56"/>
    </row>
    <row r="28" spans="1:8" ht="15.6">
      <c r="A28" s="37">
        <f t="shared" ref="A28:A43" si="1">IF(A27=" "," ",IF(A27="Totals"," ",IF(A27=$C$5,"Totals",IF(A27&gt;$C$5-1,$C$5,A27+1))))</f>
        <v>19</v>
      </c>
      <c r="B28" s="92">
        <f>'Amort. Table 1'!B28</f>
        <v>136322.05203637254</v>
      </c>
      <c r="C28" s="92">
        <f>IF(A28=" "," ",+'Amort. Table 2'!B28)</f>
        <v>159549.67774580614</v>
      </c>
      <c r="D28" s="98">
        <f>IF(A28="totals",SUM(D$9:D27),IF(A28=" "," ",IF('Amort. Table 1'!H28=SUM('Amort. Table 1'!$H$10:H27),0,IF(D27=0,0,+'Amort. Table 1'!H28))))</f>
        <v>1692.304891148691</v>
      </c>
      <c r="E28" s="98">
        <f>IF(A28="Totals",SUM(E$10:E27),IF(A28=" "," ",+'Amort. Table 2'!H28))</f>
        <v>2730.9401472919062</v>
      </c>
      <c r="F28" s="125">
        <f>IF(A28="Totals",SUM($F$10:F27),IF(A28=" "," ",E28-D28))</f>
        <v>1038.6352561432152</v>
      </c>
      <c r="G28" s="125">
        <f>IF($A28=" "," ",IF($A28="Totals",SUM($G$9:$G27),FV($E$5/100,$C$5-$A28,0,-$F28)))</f>
        <v>2186.1734466204862</v>
      </c>
      <c r="H28" s="56"/>
    </row>
    <row r="29" spans="1:8" ht="15.6">
      <c r="A29" s="37">
        <f t="shared" si="1"/>
        <v>20</v>
      </c>
      <c r="B29" s="92">
        <f>'Amort. Table 1'!B29</f>
        <v>127288.04595724841</v>
      </c>
      <c r="C29" s="92">
        <f>IF(A29=" "," ",+'Amort. Table 2'!B29)</f>
        <v>149891.90610293538</v>
      </c>
      <c r="D29" s="98">
        <f>IF(A29="totals",SUM(D$9:D28),IF(A29=" "," ",IF('Amort. Table 1'!H29=SUM('Amort. Table 1'!$H$10:H28),0,IF(D28=0,0,+'Amort. Table 1'!H29))))</f>
        <v>1574.5259002973903</v>
      </c>
      <c r="E29" s="98">
        <f>IF(A29="Totals",SUM(E$10:E28),IF(A29=" "," ",+'Amort. Table 2'!H29))</f>
        <v>2556.6123922626489</v>
      </c>
      <c r="F29" s="125">
        <f>IF(A29="Totals",SUM($F$10:F28),IF(A29=" "," ",E29-D29))</f>
        <v>982.08649196525857</v>
      </c>
      <c r="G29" s="125">
        <f>IF($A29=" "," ",IF($A29="Totals",SUM($G$9:$G28),FV($E$5/100,$C$5-$A29,0,-$F29)))</f>
        <v>1931.9127756452065</v>
      </c>
      <c r="H29" s="56"/>
    </row>
    <row r="30" spans="1:8" ht="15.6">
      <c r="A30" s="37">
        <f t="shared" si="1"/>
        <v>21</v>
      </c>
      <c r="B30" s="92">
        <f>'Amort. Table 1'!B30</f>
        <v>117885.98053171397</v>
      </c>
      <c r="C30" s="92">
        <f>IF(A30=" "," ",+'Amort. Table 2'!B30)</f>
        <v>139689.36022559818</v>
      </c>
      <c r="D30" s="98">
        <f>IF(A30="totals",SUM(D$9:D29),IF(A30=" "," ",IF('Amort. Table 1'!H30=SUM('Amort. Table 1'!$H$10:H29),0,IF(D29=0,0,+'Amort. Table 1'!H30))))</f>
        <v>1451.9484116352833</v>
      </c>
      <c r="E30" s="98">
        <f>IF(A30="Totals",SUM(E$10:E29),IF(A30=" "," ",+'Amort. Table 2'!H30))</f>
        <v>2372.45118156638</v>
      </c>
      <c r="F30" s="125">
        <f>IF(A30="Totals",SUM($F$10:F29),IF(A30=" "," ",E30-D30))</f>
        <v>920.50276993109674</v>
      </c>
      <c r="G30" s="125">
        <f>IF($A30=" "," ",IF($A30="Totals",SUM($G$9:$G29),FV($E$5/100,$C$5-$A30,0,-$F30)))</f>
        <v>1692.3067974380951</v>
      </c>
      <c r="H30" s="56"/>
    </row>
    <row r="31" spans="1:8" ht="15.6">
      <c r="A31" s="37">
        <f t="shared" si="1"/>
        <v>22</v>
      </c>
      <c r="B31" s="92">
        <f>'Amort. Table 1'!B31</f>
        <v>108100.86045411044</v>
      </c>
      <c r="C31" s="92">
        <f>IF(A31=" "," ",+'Amort. Table 2'!B31)</f>
        <v>128911.31056483515</v>
      </c>
      <c r="D31" s="98">
        <f>IF(A31="totals",SUM(D$9:D30),IF(A31=" "," ",IF('Amort. Table 1'!H31=SUM('Amort. Table 1'!$H$10:H30),0,IF(D30=0,0,+'Amort. Table 1'!H31))))</f>
        <v>1324.3769269578456</v>
      </c>
      <c r="E31" s="98">
        <f>IF(A31="Totals",SUM(E$10:E30),IF(A31=" "," ",+'Amort. Table 2'!H31))</f>
        <v>2177.9018310087176</v>
      </c>
      <c r="F31" s="125">
        <f>IF(A31="Totals",SUM($F$10:F30),IF(A31=" "," ",E31-D31))</f>
        <v>853.52490405087201</v>
      </c>
      <c r="G31" s="125">
        <f>IF($A31=" "," ",IF($A31="Totals",SUM($G$9:$G30),FV($E$5/100,$C$5-$A31,0,-$F31)))</f>
        <v>1466.5146942825741</v>
      </c>
      <c r="H31" s="56"/>
    </row>
    <row r="32" spans="1:8" ht="15.6">
      <c r="A32" s="37">
        <f t="shared" si="1"/>
        <v>23</v>
      </c>
      <c r="B32" s="92">
        <f>'Amort. Table 1'!B32</f>
        <v>97917.079486889925</v>
      </c>
      <c r="C32" s="92">
        <f>IF(A32=" "," ",+'Amort. Table 2'!B32)</f>
        <v>117525.29418357942</v>
      </c>
      <c r="D32" s="98">
        <f>IF(A32="totals",SUM(D$9:D31),IF(A32=" "," ",IF('Amort. Table 1'!H32=SUM('Amort. Table 1'!$H$10:H31),0,IF(D31=0,0,+'Amort. Table 1'!H32))))</f>
        <v>1191.6079831620837</v>
      </c>
      <c r="E32" s="98">
        <f>IF(A32="Totals",SUM(E$10:E31),IF(A32=" "," ",+'Amort. Table 2'!H32))</f>
        <v>1972.3783678467014</v>
      </c>
      <c r="F32" s="125">
        <f>IF(A32="Totals",SUM($F$10:F31),IF(A32=" "," ",E32-D32))</f>
        <v>780.77038468461774</v>
      </c>
      <c r="G32" s="125">
        <f>IF($A32=" "," ",IF($A32="Totals",SUM($G$9:$G31),FV($E$5/100,$C$5-$A32,0,-$F32)))</f>
        <v>1253.7466211094975</v>
      </c>
      <c r="H32" s="56"/>
    </row>
    <row r="33" spans="1:8" ht="15.6">
      <c r="A33" s="37">
        <f t="shared" si="1"/>
        <v>24</v>
      </c>
      <c r="B33" s="92">
        <f>'Amort. Table 1'!B33</f>
        <v>87318.39557030765</v>
      </c>
      <c r="C33" s="92">
        <f>IF(A33=" "," ",+'Amort. Table 2'!B33)</f>
        <v>105497.01697994239</v>
      </c>
      <c r="D33" s="98">
        <f>IF(A33="totals",SUM(D$9:D32),IF(A33=" "," ",IF('Amort. Table 1'!H33=SUM('Amort. Table 1'!$H$10:H32),0,IF(D32=0,0,+'Amort. Table 1'!H33))))</f>
        <v>1053.4298277442501</v>
      </c>
      <c r="E33" s="98">
        <f>IF(A33="Totals",SUM(E$10:E32),IF(A33=" "," ",+'Amort. Table 2'!H33))</f>
        <v>1755.2617658686963</v>
      </c>
      <c r="F33" s="125">
        <f>IF(A33="Totals",SUM($F$10:F32),IF(A33=" "," ",E33-D33))</f>
        <v>701.8319381244462</v>
      </c>
      <c r="G33" s="125">
        <f>IF($A33=" "," ",IF($A33="Totals",SUM($G$9:$G32),FV($E$5/100,$C$5-$A33,0,-$F33)))</f>
        <v>1053.2604914403657</v>
      </c>
      <c r="H33" s="56"/>
    </row>
    <row r="34" spans="1:8" ht="15.6">
      <c r="A34" s="37">
        <f t="shared" si="1"/>
        <v>25</v>
      </c>
      <c r="B34" s="92">
        <f>'Amort. Table 1'!B34</f>
        <v>76287.904918044645</v>
      </c>
      <c r="C34" s="92">
        <f>IF(A34=" "," ",+'Amort. Table 2'!B34)</f>
        <v>92790.250395124094</v>
      </c>
      <c r="D34" s="98">
        <f>IF(A34="totals",SUM(D$9:D33),IF(A34=" "," ",IF('Amort. Table 1'!H34=SUM('Amort. Table 1'!$H$10:H33),0,IF(D33=0,0,+'Amort. Table 1'!H34))))</f>
        <v>909.62208107688173</v>
      </c>
      <c r="E34" s="98">
        <f>IF(A34="Totals",SUM(E$10:E33),IF(A34=" "," ",+'Amort. Table 2'!H34))</f>
        <v>1525.8980809189286</v>
      </c>
      <c r="F34" s="125">
        <f>IF(A34="Totals",SUM($F$10:F33),IF(A34=" "," ",E34-D34))</f>
        <v>616.27599984204687</v>
      </c>
      <c r="G34" s="125">
        <f>IF($A34=" "," ",IF($A34="Totals",SUM($G$9:$G33),FV($E$5/100,$C$5-$A34,0,-$F34)))</f>
        <v>864.35897016733588</v>
      </c>
      <c r="H34" s="56"/>
    </row>
    <row r="35" spans="1:8" ht="15.6">
      <c r="A35" s="37">
        <f t="shared" si="1"/>
        <v>26</v>
      </c>
      <c r="B35" s="92">
        <f>'Amort. Table 1'!B35</f>
        <v>64808.015057446115</v>
      </c>
      <c r="C35" s="92">
        <f>IF(A35=" "," ",+'Amort. Table 2'!B35)</f>
        <v>79366.722294837775</v>
      </c>
      <c r="D35" s="98">
        <f>IF(A35="totals",SUM(D$9:D34),IF(A35=" "," ",IF('Amort. Table 1'!H35=SUM('Amort. Table 1'!$H$10:H34),0,IF(D34=0,0,+'Amort. Table 1'!H35))))</f>
        <v>759.9553849264671</v>
      </c>
      <c r="E35" s="98">
        <f>IF(A35="Totals",SUM(E$10:E34),IF(A35=" "," ",+'Amort. Table 2'!H35))</f>
        <v>1283.5964812510042</v>
      </c>
      <c r="F35" s="125">
        <f>IF(A35="Totals",SUM($F$10:F34),IF(A35=" "," ",E35-D35))</f>
        <v>523.6410963245371</v>
      </c>
      <c r="G35" s="125">
        <f>IF($A35=" "," ",IF($A35="Totals",SUM($G$9:$G34),FV($E$5/100,$C$5-$A35,0,-$F35)))</f>
        <v>686.38665973422894</v>
      </c>
      <c r="H35" s="56"/>
    </row>
    <row r="36" spans="1:8" ht="15.6">
      <c r="A36" s="37">
        <f t="shared" si="1"/>
        <v>27</v>
      </c>
      <c r="B36" s="92">
        <f>'Amort. Table 1'!B36</f>
        <v>52860.416771377539</v>
      </c>
      <c r="C36" s="92">
        <f>IF(A36=" "," ",+'Amort. Table 2'!B36)</f>
        <v>65186.001695589192</v>
      </c>
      <c r="D36" s="98">
        <f>IF(A36="totals",SUM(D$9:D35),IF(A36=" "," ",IF('Amort. Table 1'!H36=SUM('Amort. Table 1'!$H$10:H35),0,IF(D35=0,0,+'Amort. Table 1'!H36))))</f>
        <v>604.19103665117348</v>
      </c>
      <c r="E36" s="98">
        <f>IF(A36="Totals",SUM(E$10:E35),IF(A36=" "," ",+'Amort. Table 2'!H36))</f>
        <v>1027.6271667778212</v>
      </c>
      <c r="F36" s="125">
        <f>IF(A36="Totals",SUM($F$10:F35),IF(A36=" "," ",E36-D36))</f>
        <v>423.43613012664775</v>
      </c>
      <c r="G36" s="125">
        <f>IF($A36=" "," ",IF($A36="Totals",SUM($G$9:$G35),FV($E$5/100,$C$5-$A36,0,-$F36)))</f>
        <v>518.72746715873893</v>
      </c>
      <c r="H36" s="56"/>
    </row>
    <row r="37" spans="1:8" ht="15.6">
      <c r="A37" s="37">
        <f t="shared" si="1"/>
        <v>28</v>
      </c>
      <c r="B37" s="92">
        <f>'Amort. Table 1'!B37</f>
        <v>40426.05489694867</v>
      </c>
      <c r="C37" s="92">
        <f>IF(A37=" "," ",+'Amort. Table 2'!B37)</f>
        <v>50205.376988611912</v>
      </c>
      <c r="D37" s="98">
        <f>IF(A37="totals",SUM(D$9:D36),IF(A37=" "," ",IF('Amort. Table 1'!H37=SUM('Amort. Table 1'!$H$10:H36),0,IF(D36=0,0,+'Amort. Table 1'!H37))))</f>
        <v>442.08060849525327</v>
      </c>
      <c r="E37" s="98">
        <f>IF(A37="Totals",SUM(E$10:E36),IF(A37=" "," ",+'Amort. Table 2'!H37))</f>
        <v>757.21917095085371</v>
      </c>
      <c r="F37" s="125">
        <f>IF(A37="Totals",SUM($F$10:F36),IF(A37=" "," ",E37-D37))</f>
        <v>315.13856245560044</v>
      </c>
      <c r="G37" s="125">
        <f>IF($A37=" "," ",IF($A37="Totals",SUM($G$9:$G36),FV($E$5/100,$C$5-$A37,0,-$F37)))</f>
        <v>360.80214015541696</v>
      </c>
      <c r="H37" s="56"/>
    </row>
    <row r="38" spans="1:8" ht="15.6">
      <c r="A38" s="37">
        <f t="shared" si="1"/>
        <v>29</v>
      </c>
      <c r="B38" s="92">
        <f>'Amort. Table 1'!B38</f>
        <v>27485.09793453255</v>
      </c>
      <c r="C38" s="92">
        <f>IF(A38=" "," ",+'Amort. Table 2'!B38)</f>
        <v>34379.727294675358</v>
      </c>
      <c r="D38" s="98">
        <f>IF(A38="totals",SUM(D$9:D37),IF(A38=" "," ",IF('Amort. Table 1'!H38=SUM('Amort. Table 1'!$H$10:H37),0,IF(D37=0,0,+'Amort. Table 1'!H38))))</f>
        <v>273.36555137287183</v>
      </c>
      <c r="E38" s="98">
        <f>IF(A38="Totals",SUM(E$10:E37),IF(A38=" "," ",+'Amort. Table 2'!H38))</f>
        <v>471.55803864814573</v>
      </c>
      <c r="F38" s="125">
        <f>IF(A38="Totals",SUM($F$10:F37),IF(A38=" "," ",E38-D38))</f>
        <v>198.19248727527389</v>
      </c>
      <c r="G38" s="125">
        <f>IF($A38=" "," ",IF($A38="Totals",SUM($G$9:$G37),FV($E$5/100,$C$5-$A38,0,-$F38)))</f>
        <v>212.06596138454307</v>
      </c>
      <c r="H38" s="56"/>
    </row>
    <row r="39" spans="1:8" ht="15.6">
      <c r="A39" s="37">
        <f t="shared" si="1"/>
        <v>30</v>
      </c>
      <c r="B39" s="92">
        <f>'Amort. Table 1'!B39</f>
        <v>14016.906418608989</v>
      </c>
      <c r="C39" s="92">
        <f>IF(A39=" "," ",+'Amort. Table 2'!B39)</f>
        <v>17661.386562292842</v>
      </c>
      <c r="D39" s="98">
        <f>IF(A39="totals",SUM(D$9:D38),IF(A39=" "," ",IF('Amort. Table 1'!H39=SUM('Amort. Table 1'!$H$10:H38),0,IF(D38=0,0,+'Amort. Table 1'!H39))))</f>
        <v>97.776782509523912</v>
      </c>
      <c r="E39" s="98">
        <f>IF(A39="Totals",SUM(E$10:E38),IF(A39=" "," ",+'Amort. Table 2'!H39))</f>
        <v>169.78337307693087</v>
      </c>
      <c r="F39" s="125">
        <f>IF(A39="Totals",SUM($F$10:F38),IF(A39=" "," ",E39-D39))</f>
        <v>72.00659056740696</v>
      </c>
      <c r="G39" s="125">
        <f>IF($A39=" "," ",IF($A39="Totals",SUM($G$9:$G38),FV($E$5/100,$C$5-$A39,0,-$F39)))</f>
        <v>72.00659056740696</v>
      </c>
      <c r="H39" s="56"/>
    </row>
    <row r="40" spans="1:8" ht="15.6">
      <c r="A40" s="37" t="str">
        <f t="shared" si="1"/>
        <v>Totals</v>
      </c>
      <c r="B40" s="92">
        <f>'Amort. Table 1'!B40</f>
        <v>-1.2534655979834497E-8</v>
      </c>
      <c r="C40" s="92">
        <f>IF(A40=" "," ",+'Amort. Table 2'!B40)</f>
        <v>2.801243681460619E-10</v>
      </c>
      <c r="D40" s="98">
        <f>IF(A40="totals",SUM(D$9:D39),IF(A40=" "," ",IF('Amort. Table 1'!H40=SUM('Amort. Table 1'!$H$10:H39),0,IF(D39=0,0,+'Amort. Table 1'!H40))))</f>
        <v>57495.60509404834</v>
      </c>
      <c r="E40" s="98">
        <f>IF(A40="Totals",SUM(E$10:E39),IF(A40=" "," ",+'Amort. Table 2'!H40))</f>
        <v>89202.812190316603</v>
      </c>
      <c r="F40" s="125">
        <f>IF(A40="Totals",SUM($F$10:F39),IF(A40=" "," ",E40-D40))</f>
        <v>31707.207096268277</v>
      </c>
      <c r="G40" s="125">
        <f>IF($A40=" "," ",IF($A40="Totals",SUM($G$9:$G39),FV($E$5/100,$C$5-$A40,0,-$F40)))</f>
        <v>118622.8019840435</v>
      </c>
      <c r="H40" s="56"/>
    </row>
    <row r="41" spans="1:8" ht="15.6">
      <c r="A41" s="37" t="str">
        <f t="shared" si="1"/>
        <v xml:space="preserve"> </v>
      </c>
      <c r="B41" s="92" t="str">
        <f>'Amort. Table 1'!B41</f>
        <v xml:space="preserve"> </v>
      </c>
      <c r="C41" s="92" t="str">
        <f>IF(A41=" "," ",+'Amort. Table 2'!B41)</f>
        <v xml:space="preserve"> </v>
      </c>
      <c r="D41" s="98" t="str">
        <f>IF(A41="totals",SUM(D$9:D40),IF(A41=" "," ",IF('Amort. Table 1'!H41=SUM('Amort. Table 1'!$H$10:H40),0,IF(D40=0,0,+'Amort. Table 1'!H41))))</f>
        <v xml:space="preserve"> </v>
      </c>
      <c r="E41" s="98" t="str">
        <f>IF(A41="Totals",SUM(E$10:E40),IF(A41=" "," ",+'Amort. Table 2'!H41))</f>
        <v xml:space="preserve"> </v>
      </c>
      <c r="F41" s="125" t="str">
        <f>IF(A41="Totals",SUM($F$10:F40),IF(A41=" "," ",E41-D41))</f>
        <v xml:space="preserve"> </v>
      </c>
      <c r="G41" s="125" t="str">
        <f>IF($A41=" "," ",IF($A41="Totals",SUM($G$9:$G40),FV($E$5/100,$C$5-$A41,0,-$F41)))</f>
        <v xml:space="preserve"> </v>
      </c>
      <c r="H41" s="56"/>
    </row>
    <row r="42" spans="1:8" ht="15.6">
      <c r="A42" s="37" t="str">
        <f t="shared" si="1"/>
        <v xml:space="preserve"> </v>
      </c>
      <c r="B42" s="92" t="str">
        <f>'Amort. Table 1'!B42</f>
        <v xml:space="preserve"> </v>
      </c>
      <c r="C42" s="92" t="str">
        <f>IF(A42=" "," ",+'Amort. Table 2'!B42)</f>
        <v xml:space="preserve"> </v>
      </c>
      <c r="D42" s="98">
        <f>SUM(E1:E24)</f>
        <v>61260.422503912603</v>
      </c>
      <c r="E42" s="98" t="str">
        <f>IF(A42="Totals",SUM(E$10:E41),IF(A42=" "," ",+'Amort. Table 2'!H42))</f>
        <v xml:space="preserve"> </v>
      </c>
      <c r="F42" s="125" t="str">
        <f>IF(A42="Totals",SUM($F$10:F41),IF(A42=" "," ",E42-D42))</f>
        <v xml:space="preserve"> </v>
      </c>
      <c r="G42" s="125" t="str">
        <f>IF($A42=" "," ",IF($A42="Totals",SUM($G$9:$G41),FV($E$5/100,$C$5-$A42,0,-$F42)))</f>
        <v xml:space="preserve"> </v>
      </c>
      <c r="H42" s="56"/>
    </row>
    <row r="43" spans="1:8" ht="15.6">
      <c r="A43" s="37" t="str">
        <f t="shared" si="1"/>
        <v xml:space="preserve"> </v>
      </c>
      <c r="B43" s="92" t="str">
        <f>'Amort. Table 1'!B43</f>
        <v xml:space="preserve"> </v>
      </c>
      <c r="C43" s="92" t="str">
        <f>IF(A43=" "," ",+'Amort. Table 2'!B43)</f>
        <v xml:space="preserve"> </v>
      </c>
      <c r="D43" s="98" t="str">
        <f>IF(A43="totals",SUM(D$9:D42),IF(A43=" "," ",IF('Amort. Table 1'!H43=SUM('Amort. Table 1'!$H$10:H42),0,IF(D42=0,0,+'Amort. Table 1'!H43))))</f>
        <v xml:space="preserve"> </v>
      </c>
      <c r="E43" s="98" t="str">
        <f>IF(A43="Totals",SUM(E$10:E42),IF(A43=" "," ",+'Amort. Table 2'!H43))</f>
        <v xml:space="preserve"> </v>
      </c>
      <c r="F43" s="125" t="str">
        <f>IF(A43="Totals",SUM($F$10:F42),IF(A43=" "," ",E43-D43))</f>
        <v xml:space="preserve"> </v>
      </c>
      <c r="G43" s="125" t="str">
        <f>IF($A43=" "," ",IF($A43="Totals",SUM($G$9:$G42),FV($E$5/100,$C$5-$A43,0,-$F43)))</f>
        <v xml:space="preserve"> </v>
      </c>
      <c r="H43" s="56"/>
    </row>
    <row r="44" spans="1:8" ht="15.6">
      <c r="A44" s="37" t="str">
        <f t="shared" ref="A44:A59" si="2">IF(A43=" "," ",IF(A43="Totals"," ",IF(A43=$C$5,"Totals",IF(A43&gt;$C$5-1,$C$5,A43+1))))</f>
        <v xml:space="preserve"> </v>
      </c>
      <c r="B44" s="92" t="str">
        <f>'Amort. Table 1'!B44</f>
        <v xml:space="preserve"> </v>
      </c>
      <c r="C44" s="92" t="str">
        <f>IF(A44=" "," ",+'Amort. Table 2'!B44)</f>
        <v xml:space="preserve"> </v>
      </c>
      <c r="D44" s="98" t="str">
        <f>IF(A44="totals",SUM(D$9:D43),IF(A44=" "," ",IF('Amort. Table 1'!H44=SUM('Amort. Table 1'!$H$10:H43),0,IF(D43=0,0,+'Amort. Table 1'!H44))))</f>
        <v xml:space="preserve"> </v>
      </c>
      <c r="E44" s="98" t="str">
        <f>IF(A44="Totals",SUM(E$10:E43),IF(A44=" "," ",+'Amort. Table 2'!H44))</f>
        <v xml:space="preserve"> </v>
      </c>
      <c r="F44" s="125" t="str">
        <f>IF(A44="Totals",SUM($F$10:F43),IF(A44=" "," ",E44-D44))</f>
        <v xml:space="preserve"> </v>
      </c>
      <c r="G44" s="125" t="str">
        <f>IF($A44=" "," ",IF($A44="Totals",SUM($G$9:$G43),FV($E$5/100,$C$5-$A44,0,-$F44)))</f>
        <v xml:space="preserve"> </v>
      </c>
      <c r="H44" s="56"/>
    </row>
    <row r="45" spans="1:8" ht="15.6">
      <c r="A45" s="37" t="str">
        <f t="shared" si="2"/>
        <v xml:space="preserve"> </v>
      </c>
      <c r="B45" s="92" t="str">
        <f>'Amort. Table 1'!B45</f>
        <v xml:space="preserve"> </v>
      </c>
      <c r="C45" s="92" t="str">
        <f>IF(A45=" "," ",+'Amort. Table 2'!B45)</f>
        <v xml:space="preserve"> </v>
      </c>
      <c r="D45" s="98" t="str">
        <f>IF(A45="totals",SUM(D$9:D44),IF(A45=" "," ",IF('Amort. Table 1'!H45=SUM('Amort. Table 1'!$H$10:H44),0,IF(D44=0,0,+'Amort. Table 1'!H45))))</f>
        <v xml:space="preserve"> </v>
      </c>
      <c r="E45" s="98" t="str">
        <f>IF(A45="Totals",SUM(E$10:E44),IF(A45=" "," ",+'Amort. Table 2'!H45))</f>
        <v xml:space="preserve"> </v>
      </c>
      <c r="F45" s="125" t="str">
        <f>IF(A45="Totals",SUM($F$10:F44),IF(A45=" "," ",E45-D45))</f>
        <v xml:space="preserve"> </v>
      </c>
      <c r="G45" s="125" t="str">
        <f>IF($A45=" "," ",IF($A45="Totals",SUM($G$9:$G44),FV($E$5/100,$C$5-$A45,0,-$F45)))</f>
        <v xml:space="preserve"> </v>
      </c>
      <c r="H45" s="56"/>
    </row>
    <row r="46" spans="1:8" ht="15.6">
      <c r="A46" s="37" t="str">
        <f t="shared" si="2"/>
        <v xml:space="preserve"> </v>
      </c>
      <c r="B46" s="92" t="str">
        <f>'Amort. Table 1'!B46</f>
        <v xml:space="preserve"> </v>
      </c>
      <c r="C46" s="92" t="str">
        <f>IF(A46=" "," ",+'Amort. Table 2'!B46)</f>
        <v xml:space="preserve"> </v>
      </c>
      <c r="D46" s="98" t="str">
        <f>IF(A46="totals",SUM(D$9:D45),IF(A46=" "," ",IF('Amort. Table 1'!H46=SUM('Amort. Table 1'!$H$10:H45),0,IF(D45=0,0,+'Amort. Table 1'!H46))))</f>
        <v xml:space="preserve"> </v>
      </c>
      <c r="E46" s="98" t="str">
        <f>IF(A46="Totals",SUM(E$10:E45),IF(A46=" "," ",+'Amort. Table 2'!H46))</f>
        <v xml:space="preserve"> </v>
      </c>
      <c r="F46" s="125" t="str">
        <f>IF(A46="Totals",SUM($F$10:F45),IF(A46=" "," ",E46-D46))</f>
        <v xml:space="preserve"> </v>
      </c>
      <c r="G46" s="125" t="str">
        <f>IF($A46=" "," ",IF($A46="Totals",SUM($G$9:$G45),FV($E$5/100,$C$5-$A46,0,-$F46)))</f>
        <v xml:space="preserve"> </v>
      </c>
      <c r="H46" s="56"/>
    </row>
    <row r="47" spans="1:8" ht="15.6">
      <c r="A47" s="37" t="str">
        <f t="shared" si="2"/>
        <v xml:space="preserve"> </v>
      </c>
      <c r="B47" s="92" t="str">
        <f>'Amort. Table 1'!B47</f>
        <v xml:space="preserve"> </v>
      </c>
      <c r="C47" s="92" t="str">
        <f>IF(A47=" "," ",+'Amort. Table 2'!B47)</f>
        <v xml:space="preserve"> </v>
      </c>
      <c r="D47" s="98" t="str">
        <f>IF(A47="totals",SUM(D$9:D46),IF(A47=" "," ",IF('Amort. Table 1'!H47=SUM('Amort. Table 1'!$H$10:H46),0,IF(D46=0,0,+'Amort. Table 1'!H47))))</f>
        <v xml:space="preserve"> </v>
      </c>
      <c r="E47" s="98" t="str">
        <f>IF(A47="Totals",SUM(E$10:E46),IF(A47=" "," ",+'Amort. Table 2'!H47))</f>
        <v xml:space="preserve"> </v>
      </c>
      <c r="F47" s="125" t="str">
        <f>IF(A47="Totals",SUM($F$10:F46),IF(A47=" "," ",E47-D47))</f>
        <v xml:space="preserve"> </v>
      </c>
      <c r="G47" s="125" t="str">
        <f>IF($A47=" "," ",IF($A47="Totals",SUM($G$9:$G46),FV($E$5/100,$C$5-$A47,0,-$F47)))</f>
        <v xml:space="preserve"> </v>
      </c>
      <c r="H47" s="56"/>
    </row>
    <row r="48" spans="1:8" ht="15.6">
      <c r="A48" s="37" t="str">
        <f t="shared" si="2"/>
        <v xml:space="preserve"> </v>
      </c>
      <c r="B48" s="92" t="str">
        <f>'Amort. Table 1'!B48</f>
        <v xml:space="preserve"> </v>
      </c>
      <c r="C48" s="92" t="str">
        <f>IF(A48=" "," ",+'Amort. Table 2'!B48)</f>
        <v xml:space="preserve"> </v>
      </c>
      <c r="D48" s="98" t="str">
        <f>IF(A48="totals",SUM(D$9:D47),IF(A48=" "," ",IF('Amort. Table 1'!H48=SUM('Amort. Table 1'!$H$10:H47),0,IF(D47=0,0,+'Amort. Table 1'!H48))))</f>
        <v xml:space="preserve"> </v>
      </c>
      <c r="E48" s="98" t="str">
        <f>IF(A48="Totals",SUM(E$10:E47),IF(A48=" "," ",+'Amort. Table 2'!H48))</f>
        <v xml:space="preserve"> </v>
      </c>
      <c r="F48" s="125" t="str">
        <f>IF(A48="Totals",SUM($F$10:F47),IF(A48=" "," ",E48-D48))</f>
        <v xml:space="preserve"> </v>
      </c>
      <c r="G48" s="125" t="str">
        <f>IF($A48=" "," ",IF($A48="Totals",SUM($G$9:$G47),FV($E$5/100,$C$5-$A48,0,-$F48)))</f>
        <v xml:space="preserve"> </v>
      </c>
      <c r="H48" s="56"/>
    </row>
    <row r="49" spans="1:8" ht="15.6">
      <c r="A49" s="37" t="str">
        <f t="shared" si="2"/>
        <v xml:space="preserve"> </v>
      </c>
      <c r="B49" s="92" t="str">
        <f>'Amort. Table 1'!B49</f>
        <v xml:space="preserve"> </v>
      </c>
      <c r="C49" s="92" t="str">
        <f>IF(A49=" "," ",+'Amort. Table 2'!B49)</f>
        <v xml:space="preserve"> </v>
      </c>
      <c r="D49" s="98" t="str">
        <f>IF(A49="totals",SUM(D$9:D48),IF(A49=" "," ",IF('Amort. Table 1'!H49=SUM('Amort. Table 1'!$H$10:H48),0,IF(D48=0,0,+'Amort. Table 1'!H49))))</f>
        <v xml:space="preserve"> </v>
      </c>
      <c r="E49" s="98" t="str">
        <f>IF(A49="Totals",SUM(E$10:E48),IF(A49=" "," ",+'Amort. Table 2'!H49))</f>
        <v xml:space="preserve"> </v>
      </c>
      <c r="F49" s="125" t="str">
        <f>IF(A49="Totals",SUM($F$10:F48),IF(A49=" "," ",E49-D49))</f>
        <v xml:space="preserve"> </v>
      </c>
      <c r="G49" s="125" t="str">
        <f>IF($A49=" "," ",IF($A49="Totals",SUM($G$9:$G48),FV($E$5/100,$C$5-$A49,0,-$F49)))</f>
        <v xml:space="preserve"> </v>
      </c>
      <c r="H49" s="56"/>
    </row>
    <row r="50" spans="1:8" ht="15.6">
      <c r="A50" s="37" t="str">
        <f t="shared" si="2"/>
        <v xml:space="preserve"> </v>
      </c>
      <c r="B50" s="92" t="str">
        <f>'Amort. Table 1'!B50</f>
        <v xml:space="preserve"> </v>
      </c>
      <c r="C50" s="92" t="str">
        <f>IF(A50=" "," ",+'Amort. Table 2'!B50)</f>
        <v xml:space="preserve"> </v>
      </c>
      <c r="D50" s="98" t="str">
        <f>IF(A50="totals",SUM(D$9:D49),IF(A50=" "," ",IF('Amort. Table 1'!H50=SUM('Amort. Table 1'!$H$10:H49),0,IF(D49=0,0,+'Amort. Table 1'!H50))))</f>
        <v xml:space="preserve"> </v>
      </c>
      <c r="E50" s="98" t="str">
        <f>IF(A50="Totals",SUM(E$10:E49),IF(A50=" "," ",+'Amort. Table 2'!H50))</f>
        <v xml:space="preserve"> </v>
      </c>
      <c r="F50" s="125" t="str">
        <f>IF(A50="Totals",SUM($F$10:F49),IF(A50=" "," ",E50-D50))</f>
        <v xml:space="preserve"> </v>
      </c>
      <c r="G50" s="125" t="str">
        <f>IF($A50=" "," ",IF($A50="Totals",SUM($G$9:$G49),FV($E$5/100,$C$5-$A50,0,-$F50)))</f>
        <v xml:space="preserve"> </v>
      </c>
      <c r="H50" s="56"/>
    </row>
    <row r="51" spans="1:8" ht="15.6">
      <c r="A51" s="37" t="str">
        <f t="shared" si="2"/>
        <v xml:space="preserve"> </v>
      </c>
      <c r="B51" s="92" t="str">
        <f>'Amort. Table 1'!B51</f>
        <v xml:space="preserve"> </v>
      </c>
      <c r="C51" s="92" t="str">
        <f>IF(A51=" "," ",+'Amort. Table 2'!B51)</f>
        <v xml:space="preserve"> </v>
      </c>
      <c r="D51" s="98" t="str">
        <f>IF(A51="totals",SUM(D$9:D50),IF(A51=" "," ",IF('Amort. Table 1'!H51=SUM('Amort. Table 1'!$H$10:H50),0,IF(D50=0,0,+'Amort. Table 1'!H51))))</f>
        <v xml:space="preserve"> </v>
      </c>
      <c r="E51" s="98" t="str">
        <f>IF(A51="Totals",SUM(E$10:E50),IF(A51=" "," ",+'Amort. Table 2'!H51))</f>
        <v xml:space="preserve"> </v>
      </c>
      <c r="F51" s="125" t="str">
        <f>IF(A51="Totals",SUM($F$10:F50),IF(A51=" "," ",E51-D51))</f>
        <v xml:space="preserve"> </v>
      </c>
      <c r="G51" s="125" t="str">
        <f>IF($A51=" "," ",IF($A51="Totals",SUM($G$9:$G50),FV($E$5/100,$C$5-$A51,0,-$F51)))</f>
        <v xml:space="preserve"> </v>
      </c>
      <c r="H51" s="56"/>
    </row>
    <row r="52" spans="1:8" ht="15.6">
      <c r="A52" s="37" t="str">
        <f t="shared" si="2"/>
        <v xml:space="preserve"> </v>
      </c>
      <c r="B52" s="92" t="str">
        <f>'Amort. Table 1'!B52</f>
        <v xml:space="preserve"> </v>
      </c>
      <c r="C52" s="92" t="str">
        <f>IF(A52=" "," ",+'Amort. Table 2'!B52)</f>
        <v xml:space="preserve"> </v>
      </c>
      <c r="D52" s="98" t="str">
        <f>IF(A52="totals",SUM(D$9:D51),IF(A52=" "," ",IF('Amort. Table 1'!H52=SUM('Amort. Table 1'!$H$10:H51),0,IF(D51=0,0,+'Amort. Table 1'!H52))))</f>
        <v xml:space="preserve"> </v>
      </c>
      <c r="E52" s="98" t="str">
        <f>IF(A52="Totals",SUM(E$10:E51),IF(A52=" "," ",+'Amort. Table 2'!H52))</f>
        <v xml:space="preserve"> </v>
      </c>
      <c r="F52" s="125" t="str">
        <f>IF(A52="Totals",SUM($F$10:F51),IF(A52=" "," ",E52-D52))</f>
        <v xml:space="preserve"> </v>
      </c>
      <c r="G52" s="125" t="str">
        <f>IF($A52=" "," ",IF($A52="Totals",SUM($G$9:$G51),FV($E$5/100,$C$5-$A52,0,-$F52)))</f>
        <v xml:space="preserve"> </v>
      </c>
      <c r="H52" s="56"/>
    </row>
    <row r="53" spans="1:8" ht="15.6">
      <c r="A53" s="37" t="str">
        <f t="shared" si="2"/>
        <v xml:space="preserve"> </v>
      </c>
      <c r="B53" s="92" t="str">
        <f>'Amort. Table 1'!B53</f>
        <v xml:space="preserve"> </v>
      </c>
      <c r="C53" s="92" t="str">
        <f>IF(A53=" "," ",+'Amort. Table 2'!B53)</f>
        <v xml:space="preserve"> </v>
      </c>
      <c r="D53" s="98" t="str">
        <f>IF(A53="totals",SUM(D$9:D52),IF(A53=" "," ",IF('Amort. Table 1'!H53=SUM('Amort. Table 1'!$H$10:H52),0,IF(D52=0,0,+'Amort. Table 1'!H53))))</f>
        <v xml:space="preserve"> </v>
      </c>
      <c r="E53" s="98" t="str">
        <f>IF(A53="Totals",SUM(E$10:E52),IF(A53=" "," ",+'Amort. Table 2'!H53))</f>
        <v xml:space="preserve"> </v>
      </c>
      <c r="F53" s="125" t="str">
        <f>IF(A53="Totals",SUM($F$10:F52),IF(A53=" "," ",E53-D53))</f>
        <v xml:space="preserve"> </v>
      </c>
      <c r="G53" s="125" t="str">
        <f>IF($A53=" "," ",IF($A53="Totals",SUM($G$9:$G52),FV($E$5/100,$C$5-$A53,0,-$F53)))</f>
        <v xml:space="preserve"> </v>
      </c>
      <c r="H53" s="56"/>
    </row>
    <row r="54" spans="1:8" ht="15.6">
      <c r="A54" s="37" t="str">
        <f t="shared" si="2"/>
        <v xml:space="preserve"> </v>
      </c>
      <c r="B54" s="92" t="str">
        <f>'Amort. Table 1'!B54</f>
        <v xml:space="preserve"> </v>
      </c>
      <c r="C54" s="92" t="str">
        <f>IF(A54=" "," ",+'Amort. Table 2'!B54)</f>
        <v xml:space="preserve"> </v>
      </c>
      <c r="D54" s="98" t="str">
        <f>IF(A54="totals",SUM(D$9:D53),IF(A54=" "," ",IF('Amort. Table 1'!H54=SUM('Amort. Table 1'!$H$10:H53),0,IF(D53=0,0,+'Amort. Table 1'!H54))))</f>
        <v xml:space="preserve"> </v>
      </c>
      <c r="E54" s="98" t="str">
        <f>IF(A54="Totals",SUM(E$10:E53),IF(A54=" "," ",+'Amort. Table 2'!H54))</f>
        <v xml:space="preserve"> </v>
      </c>
      <c r="F54" s="125" t="str">
        <f>IF(A54="Totals",SUM($F$10:F53),IF(A54=" "," ",E54-D54))</f>
        <v xml:space="preserve"> </v>
      </c>
      <c r="G54" s="125" t="str">
        <f>IF($A54=" "," ",IF($A54="Totals",SUM($G$9:$G53),FV($E$5/100,$C$5-$A54,0,-$F54)))</f>
        <v xml:space="preserve"> </v>
      </c>
      <c r="H54" s="56"/>
    </row>
    <row r="55" spans="1:8" ht="15.6">
      <c r="A55" s="37" t="str">
        <f t="shared" si="2"/>
        <v xml:space="preserve"> </v>
      </c>
      <c r="B55" s="92" t="str">
        <f>'Amort. Table 1'!B55</f>
        <v xml:space="preserve"> </v>
      </c>
      <c r="C55" s="92" t="str">
        <f>IF(A55=" "," ",+'Amort. Table 2'!B55)</f>
        <v xml:space="preserve"> </v>
      </c>
      <c r="D55" s="98" t="str">
        <f>IF(A55="totals",SUM(D$9:D54),IF(A55=" "," ",IF('Amort. Table 1'!H55=SUM('Amort. Table 1'!$H$10:H54),0,IF(D54=0,0,+'Amort. Table 1'!H55))))</f>
        <v xml:space="preserve"> </v>
      </c>
      <c r="E55" s="98" t="str">
        <f>IF(A55="Totals",SUM(E$10:E54),IF(A55=" "," ",+'Amort. Table 2'!H55))</f>
        <v xml:space="preserve"> </v>
      </c>
      <c r="F55" s="125" t="str">
        <f>IF(A55="Totals",SUM($F$10:F54),IF(A55=" "," ",E55-D55))</f>
        <v xml:space="preserve"> </v>
      </c>
      <c r="G55" s="125" t="str">
        <f>IF($A55=" "," ",IF($A55="Totals",SUM($G$9:$G54),FV($E$5/100,$C$5-$A55,0,-$F55)))</f>
        <v xml:space="preserve"> </v>
      </c>
      <c r="H55" s="56"/>
    </row>
    <row r="56" spans="1:8" ht="15.6">
      <c r="A56" s="37" t="str">
        <f t="shared" si="2"/>
        <v xml:space="preserve"> </v>
      </c>
      <c r="B56" s="92" t="str">
        <f>'Amort. Table 1'!B56</f>
        <v xml:space="preserve"> </v>
      </c>
      <c r="C56" s="92" t="str">
        <f>IF(A56=" "," ",+'Amort. Table 2'!B56)</f>
        <v xml:space="preserve"> </v>
      </c>
      <c r="D56" s="98" t="str">
        <f>IF(A56="totals",SUM(D$9:D55),IF(A56=" "," ",IF('Amort. Table 1'!H56=SUM('Amort. Table 1'!$H$10:H55),0,IF(D55=0,0,+'Amort. Table 1'!H56))))</f>
        <v xml:space="preserve"> </v>
      </c>
      <c r="E56" s="98" t="str">
        <f>IF(A56="Totals",SUM(E$10:E55),IF(A56=" "," ",+'Amort. Table 2'!H56))</f>
        <v xml:space="preserve"> </v>
      </c>
      <c r="F56" s="125" t="str">
        <f>IF(A56="Totals",SUM($F$10:F55),IF(A56=" "," ",E56-D56))</f>
        <v xml:space="preserve"> </v>
      </c>
      <c r="G56" s="125" t="str">
        <f>IF($A56=" "," ",IF($A56="Totals",SUM($G$9:$G55),FV($E$5/100,$C$5-$A56,0,-$F56)))</f>
        <v xml:space="preserve"> </v>
      </c>
      <c r="H56" s="56"/>
    </row>
    <row r="57" spans="1:8" ht="15.6">
      <c r="A57" s="37" t="str">
        <f t="shared" si="2"/>
        <v xml:space="preserve"> </v>
      </c>
      <c r="B57" s="92" t="str">
        <f>'Amort. Table 1'!B57</f>
        <v xml:space="preserve"> </v>
      </c>
      <c r="C57" s="92" t="str">
        <f>IF(A57=" "," ",+'Amort. Table 2'!B57)</f>
        <v xml:space="preserve"> </v>
      </c>
      <c r="D57" s="98" t="str">
        <f>IF(A57="totals",SUM(D$9:D56),IF(A57=" "," ",IF('Amort. Table 1'!H57=SUM('Amort. Table 1'!$H$10:H56),0,IF(D56=0,0,+'Amort. Table 1'!H57))))</f>
        <v xml:space="preserve"> </v>
      </c>
      <c r="E57" s="98" t="str">
        <f>IF(A57="Totals",SUM(E$10:E56),IF(A57=" "," ",+'Amort. Table 2'!H57))</f>
        <v xml:space="preserve"> </v>
      </c>
      <c r="F57" s="125" t="str">
        <f>IF(A57="Totals",SUM($F$10:F56),IF(A57=" "," ",E57-D57))</f>
        <v xml:space="preserve"> </v>
      </c>
      <c r="G57" s="125" t="str">
        <f>IF($A57=" "," ",IF($A57="Totals",SUM($G$9:$G56),FV($E$5/100,$C$5-$A57,0,-$F57)))</f>
        <v xml:space="preserve"> </v>
      </c>
      <c r="H57" s="56"/>
    </row>
    <row r="58" spans="1:8" ht="15.6">
      <c r="A58" s="37" t="str">
        <f t="shared" si="2"/>
        <v xml:space="preserve"> </v>
      </c>
      <c r="B58" s="92" t="str">
        <f>'Amort. Table 1'!B58</f>
        <v xml:space="preserve"> </v>
      </c>
      <c r="C58" s="92" t="str">
        <f>IF(A58=" "," ",+'Amort. Table 2'!B58)</f>
        <v xml:space="preserve"> </v>
      </c>
      <c r="D58" s="98" t="str">
        <f>IF(A58="totals",SUM(D$9:D57),IF(A58=" "," ",IF('Amort. Table 1'!H58=SUM('Amort. Table 1'!$H$10:H57),0,IF(D57=0,0,+'Amort. Table 1'!H58))))</f>
        <v xml:space="preserve"> </v>
      </c>
      <c r="E58" s="98" t="str">
        <f>IF(A58="Totals",SUM(E$10:E57),IF(A58=" "," ",+'Amort. Table 2'!H58))</f>
        <v xml:space="preserve"> </v>
      </c>
      <c r="F58" s="125" t="str">
        <f>IF(A58="Totals",SUM($F$10:F57),IF(A58=" "," ",E58-D58))</f>
        <v xml:space="preserve"> </v>
      </c>
      <c r="G58" s="125" t="str">
        <f>IF($A58=" "," ",IF($A58="Totals",SUM($G$9:$G57),FV($E$5/100,$C$5-$A58,0,-$F58)))</f>
        <v xml:space="preserve"> </v>
      </c>
      <c r="H58" s="56"/>
    </row>
    <row r="59" spans="1:8" ht="15.6">
      <c r="A59" s="37" t="str">
        <f t="shared" si="2"/>
        <v xml:space="preserve"> </v>
      </c>
      <c r="B59" s="92" t="str">
        <f>'Amort. Table 1'!B59</f>
        <v xml:space="preserve"> </v>
      </c>
      <c r="C59" s="92" t="str">
        <f>IF(A59=" "," ",+'Amort. Table 2'!B59)</f>
        <v xml:space="preserve"> </v>
      </c>
      <c r="D59" s="98" t="str">
        <f>IF(A59="totals",SUM(D$9:D58),IF(A59=" "," ",IF('Amort. Table 1'!H59=SUM('Amort. Table 1'!$H$10:H58),0,IF(D58=0,0,+'Amort. Table 1'!H59))))</f>
        <v xml:space="preserve"> </v>
      </c>
      <c r="E59" s="98" t="str">
        <f>IF(A59="Totals",SUM(E$10:E58),IF(A59=" "," ",+'Amort. Table 2'!H59))</f>
        <v xml:space="preserve"> </v>
      </c>
      <c r="F59" s="125" t="str">
        <f>IF(A59="Totals",SUM($F$10:F58),IF(A59=" "," ",E59-D59))</f>
        <v xml:space="preserve"> </v>
      </c>
      <c r="G59" s="125" t="str">
        <f>IF($A59=" "," ",IF($A59="Totals",SUM($G$9:$G58),FV($E$5/100,$C$5-$A59,0,-$F59)))</f>
        <v xml:space="preserve"> </v>
      </c>
      <c r="H59" s="56"/>
    </row>
    <row r="60" spans="1:8" ht="15.6">
      <c r="A60" s="37" t="str">
        <f>IF(A59=" "," ",IF(A59="Totals"," ",IF(A59=$C$5,"Totals",IF(A59&gt;$C$5-1,$C$5,A59+1))))</f>
        <v xml:space="preserve"> </v>
      </c>
      <c r="B60" s="92" t="str">
        <f>'Amort. Table 1'!B60</f>
        <v xml:space="preserve"> </v>
      </c>
      <c r="C60" s="92" t="str">
        <f>IF(A60=" "," ",+'Amort. Table 2'!B60)</f>
        <v xml:space="preserve"> </v>
      </c>
      <c r="D60" s="98" t="str">
        <f>IF(A60="totals",SUM(D$9:D59),IF(A60=" "," ",IF('Amort. Table 1'!H60=SUM('Amort. Table 1'!$H$10:H59),0,IF(D59=0,0,+'Amort. Table 1'!H60))))</f>
        <v xml:space="preserve"> </v>
      </c>
      <c r="E60" s="98" t="str">
        <f>IF(A60="Totals",SUM(E$10:E59),IF(A60=" "," ",+'Amort. Table 2'!H60))</f>
        <v xml:space="preserve"> </v>
      </c>
      <c r="F60" s="125" t="str">
        <f>IF(A60="Totals",SUM($F$10:F59),IF(A60=" "," ",E60-D60))</f>
        <v xml:space="preserve"> </v>
      </c>
      <c r="G60" s="125" t="str">
        <f>IF($A60=" "," ",IF($A60="Totals",SUM($G$9:$G59),FV($E$5/100,$C$5-$A60,0,-$F60)))</f>
        <v xml:space="preserve"> </v>
      </c>
      <c r="H60" s="56"/>
    </row>
    <row r="61" spans="1:8" ht="15.6">
      <c r="A61" s="37"/>
      <c r="B61" s="28"/>
      <c r="C61" s="28"/>
      <c r="D61" s="56"/>
      <c r="E61" s="56"/>
      <c r="F61" s="56"/>
      <c r="G61" s="56"/>
      <c r="H61" s="56"/>
    </row>
    <row r="62" spans="1:8" ht="15.6">
      <c r="A62" s="37"/>
      <c r="B62" s="28"/>
      <c r="C62" s="28"/>
      <c r="D62" s="56"/>
      <c r="E62" s="56"/>
      <c r="F62" s="56"/>
      <c r="G62" s="56"/>
      <c r="H62" s="56"/>
    </row>
  </sheetData>
  <phoneticPr fontId="0" type="noConversion"/>
  <printOptions horizontalCentered="1"/>
  <pageMargins left="0.75" right="0.75" top="1" bottom="1" header="0.5" footer="0.5"/>
  <pageSetup scale="78" orientation="portrait" r:id="rId1"/>
  <headerFooter alignWithMargins="0">
    <oddFooter>&amp;L&amp;8&amp;D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transitionEvaluation="1">
    <pageSetUpPr fitToPage="1"/>
  </sheetPr>
  <dimension ref="A1:IV67"/>
  <sheetViews>
    <sheetView defaultGridColor="0" colorId="23" zoomScale="77" workbookViewId="0">
      <selection activeCell="M2" sqref="M2"/>
    </sheetView>
  </sheetViews>
  <sheetFormatPr defaultColWidth="9.81640625" defaultRowHeight="15.6"/>
  <cols>
    <col min="1" max="1" width="6.81640625" style="73" customWidth="1"/>
    <col min="2" max="2" width="9.81640625" customWidth="1"/>
    <col min="3" max="3" width="8.81640625" customWidth="1"/>
    <col min="4" max="4" width="9.90625" customWidth="1"/>
    <col min="5" max="5" width="11.1796875" customWidth="1"/>
    <col min="7" max="8" width="8.81640625" customWidth="1"/>
  </cols>
  <sheetData>
    <row r="1" spans="1:256" ht="39.6">
      <c r="A1" s="169" t="s">
        <v>59</v>
      </c>
      <c r="B1" s="170"/>
      <c r="C1" s="154"/>
      <c r="D1" s="154"/>
      <c r="E1" s="154"/>
      <c r="F1" s="147"/>
      <c r="G1" s="154"/>
      <c r="H1" s="154"/>
      <c r="I1" s="154"/>
      <c r="J1" s="147"/>
    </row>
    <row r="2" spans="1:256">
      <c r="B2" s="1"/>
      <c r="C2" s="74"/>
    </row>
    <row r="3" spans="1:256">
      <c r="B3" s="1"/>
      <c r="C3" s="137" t="s">
        <v>2</v>
      </c>
      <c r="D3" s="1"/>
      <c r="E3" s="137" t="s">
        <v>4</v>
      </c>
      <c r="F3" s="1"/>
      <c r="G3" s="137" t="s">
        <v>23</v>
      </c>
    </row>
    <row r="4" spans="1:256">
      <c r="B4" s="1"/>
      <c r="C4" s="133">
        <v>226888</v>
      </c>
      <c r="D4" s="1"/>
      <c r="E4" s="133">
        <v>0</v>
      </c>
      <c r="F4" s="1"/>
      <c r="G4" s="134">
        <v>20</v>
      </c>
    </row>
    <row r="5" spans="1:256">
      <c r="B5" s="1"/>
      <c r="C5" s="12"/>
    </row>
    <row r="6" spans="1:256">
      <c r="A6" s="75"/>
      <c r="B6" s="1"/>
      <c r="C6" s="138" t="s">
        <v>60</v>
      </c>
      <c r="D6" s="1"/>
      <c r="E6" s="138" t="s">
        <v>61</v>
      </c>
      <c r="F6" s="1"/>
      <c r="G6" s="138" t="s">
        <v>62</v>
      </c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  <c r="IN6" s="12"/>
      <c r="IO6" s="12"/>
      <c r="IP6" s="12"/>
      <c r="IQ6" s="12"/>
      <c r="IR6" s="12"/>
      <c r="IS6" s="12"/>
      <c r="IT6" s="12"/>
      <c r="IU6" s="12"/>
      <c r="IV6" s="12"/>
    </row>
    <row r="7" spans="1:256">
      <c r="B7" s="1"/>
      <c r="C7" s="137" t="s">
        <v>3</v>
      </c>
      <c r="D7" s="1"/>
      <c r="E7" s="137" t="s">
        <v>3</v>
      </c>
      <c r="F7" s="1"/>
      <c r="G7" s="137" t="s">
        <v>3</v>
      </c>
    </row>
    <row r="8" spans="1:256">
      <c r="B8" s="1"/>
      <c r="C8" s="135">
        <v>4</v>
      </c>
      <c r="D8" s="1"/>
      <c r="E8" s="135">
        <v>2</v>
      </c>
      <c r="F8" s="1"/>
      <c r="G8" s="135">
        <v>3</v>
      </c>
    </row>
    <row r="10" spans="1:256">
      <c r="B10" s="1"/>
      <c r="C10" s="137" t="s">
        <v>63</v>
      </c>
      <c r="D10" s="1"/>
      <c r="E10" s="137" t="s">
        <v>64</v>
      </c>
      <c r="F10" s="1"/>
      <c r="G10" s="137" t="s">
        <v>7</v>
      </c>
    </row>
    <row r="11" spans="1:256">
      <c r="B11" s="1"/>
      <c r="C11" s="136">
        <v>33</v>
      </c>
      <c r="D11" s="1"/>
      <c r="E11" s="136">
        <v>20</v>
      </c>
      <c r="F11" s="1"/>
      <c r="G11" s="131">
        <v>6</v>
      </c>
    </row>
    <row r="13" spans="1:256">
      <c r="A13" s="77"/>
      <c r="B13" s="78"/>
      <c r="C13" s="78"/>
      <c r="D13" s="78"/>
      <c r="E13" s="84" t="s">
        <v>65</v>
      </c>
      <c r="F13" s="84" t="s">
        <v>65</v>
      </c>
      <c r="G13" s="84" t="s">
        <v>66</v>
      </c>
      <c r="H13" s="84" t="s">
        <v>66</v>
      </c>
      <c r="I13" s="72"/>
      <c r="J13" s="72"/>
    </row>
    <row r="14" spans="1:256">
      <c r="A14" s="85" t="s">
        <v>20</v>
      </c>
      <c r="B14" s="85" t="s">
        <v>36</v>
      </c>
      <c r="C14" s="85" t="s">
        <v>67</v>
      </c>
      <c r="D14" s="85" t="s">
        <v>60</v>
      </c>
      <c r="E14" s="85" t="s">
        <v>68</v>
      </c>
      <c r="F14" s="85" t="s">
        <v>69</v>
      </c>
      <c r="G14" s="85" t="s">
        <v>70</v>
      </c>
      <c r="H14" s="85" t="s">
        <v>71</v>
      </c>
      <c r="I14" s="85" t="s">
        <v>72</v>
      </c>
      <c r="J14" s="85" t="s">
        <v>12</v>
      </c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  <c r="EQ14" s="76"/>
      <c r="ER14" s="76"/>
      <c r="ES14" s="76"/>
      <c r="ET14" s="76"/>
      <c r="EU14" s="76"/>
      <c r="EV14" s="76"/>
      <c r="EW14" s="76"/>
      <c r="EX14" s="76"/>
      <c r="EY14" s="76"/>
      <c r="EZ14" s="76"/>
      <c r="FA14" s="76"/>
      <c r="FB14" s="76"/>
      <c r="FC14" s="76"/>
      <c r="FD14" s="76"/>
      <c r="FE14" s="76"/>
      <c r="FF14" s="76"/>
      <c r="FG14" s="76"/>
      <c r="FH14" s="76"/>
      <c r="FI14" s="76"/>
      <c r="FJ14" s="76"/>
      <c r="FK14" s="76"/>
      <c r="FL14" s="76"/>
      <c r="FM14" s="76"/>
      <c r="FN14" s="76"/>
      <c r="FO14" s="76"/>
      <c r="FP14" s="76"/>
      <c r="FQ14" s="76"/>
      <c r="FR14" s="76"/>
      <c r="FS14" s="76"/>
      <c r="FT14" s="76"/>
      <c r="FU14" s="76"/>
      <c r="FV14" s="76"/>
      <c r="FW14" s="76"/>
      <c r="FX14" s="76"/>
      <c r="FY14" s="76"/>
      <c r="FZ14" s="76"/>
      <c r="GA14" s="76"/>
      <c r="GB14" s="76"/>
      <c r="GC14" s="76"/>
      <c r="GD14" s="76"/>
      <c r="GE14" s="76"/>
      <c r="GF14" s="76"/>
      <c r="GG14" s="76"/>
      <c r="GH14" s="76"/>
      <c r="GI14" s="76"/>
      <c r="GJ14" s="76"/>
      <c r="GK14" s="76"/>
      <c r="GL14" s="76"/>
      <c r="GM14" s="76"/>
      <c r="GN14" s="76"/>
      <c r="GO14" s="76"/>
      <c r="GP14" s="76"/>
      <c r="GQ14" s="76"/>
      <c r="GR14" s="76"/>
      <c r="GS14" s="76"/>
      <c r="GT14" s="76"/>
      <c r="GU14" s="76"/>
      <c r="GV14" s="76"/>
      <c r="GW14" s="76"/>
      <c r="GX14" s="76"/>
      <c r="GY14" s="76"/>
      <c r="GZ14" s="76"/>
      <c r="HA14" s="76"/>
      <c r="HB14" s="76"/>
      <c r="HC14" s="76"/>
      <c r="HD14" s="76"/>
      <c r="HE14" s="76"/>
      <c r="HF14" s="76"/>
      <c r="HG14" s="76"/>
      <c r="HH14" s="76"/>
      <c r="HI14" s="76"/>
      <c r="HJ14" s="76"/>
      <c r="HK14" s="76"/>
      <c r="HL14" s="76"/>
      <c r="HM14" s="76"/>
      <c r="HN14" s="76"/>
      <c r="HO14" s="76"/>
      <c r="HP14" s="76"/>
      <c r="HQ14" s="76"/>
      <c r="HR14" s="76"/>
      <c r="HS14" s="76"/>
      <c r="HT14" s="76"/>
      <c r="HU14" s="76"/>
      <c r="HV14" s="76"/>
      <c r="HW14" s="76"/>
      <c r="HX14" s="76"/>
      <c r="HY14" s="76"/>
      <c r="HZ14" s="76"/>
      <c r="IA14" s="76"/>
      <c r="IB14" s="76"/>
      <c r="IC14" s="76"/>
      <c r="ID14" s="76"/>
      <c r="IE14" s="76"/>
      <c r="IF14" s="76"/>
      <c r="IG14" s="76"/>
      <c r="IH14" s="76"/>
      <c r="II14" s="76"/>
      <c r="IJ14" s="76"/>
      <c r="IK14" s="76"/>
      <c r="IL14" s="76"/>
      <c r="IM14" s="76"/>
      <c r="IN14" s="76"/>
      <c r="IO14" s="76"/>
      <c r="IP14" s="76"/>
      <c r="IQ14" s="76"/>
      <c r="IR14" s="76"/>
      <c r="IS14" s="76"/>
      <c r="IT14" s="76"/>
      <c r="IU14" s="76"/>
      <c r="IV14" s="76"/>
    </row>
    <row r="15" spans="1:256">
      <c r="A15" s="77">
        <f>IF($G$4=" "," ",1)</f>
        <v>1</v>
      </c>
      <c r="B15" s="93">
        <f>IF(+C4=" "," ",$C$4)</f>
        <v>226888</v>
      </c>
      <c r="C15" s="93">
        <f>IF($G$8=" "," ",$E$4)</f>
        <v>0</v>
      </c>
      <c r="D15" s="94">
        <f>IF($C$8=" "," ",(+$B15+$C15)*($C$8/100))</f>
        <v>9075.52</v>
      </c>
      <c r="E15" s="94">
        <f>IF($E$8=" "," ",(+$B15+$C15)*($E$8/100))</f>
        <v>4537.76</v>
      </c>
      <c r="F15" s="94">
        <f>IF($G$8=" "," ",(+$B15+$C15)*($G$8/100))</f>
        <v>6806.6399999999994</v>
      </c>
      <c r="G15" s="95">
        <f>IF($C$11=" "," ",+$D15*($C$11/100))</f>
        <v>2994.9216000000001</v>
      </c>
      <c r="H15" s="95">
        <f>IF($E$15=" "," ",$E15*($E$11/100))</f>
        <v>907.55200000000013</v>
      </c>
      <c r="I15" s="95">
        <f>IF($G$4=" "," ",SUM(G15:H15))</f>
        <v>3902.4736000000003</v>
      </c>
      <c r="J15" s="95">
        <f>IF($G$11=" "," ",+FV($G$11/100,$G$4-A15,0,-I15))</f>
        <v>11807.322181069976</v>
      </c>
    </row>
    <row r="16" spans="1:256">
      <c r="A16" s="77">
        <f t="shared" ref="A16:A47" si="0">IF($A15="Totals"," ",IF(A15=" "," ",IF($A15=$G$4,"Totals",$A15+1)))</f>
        <v>2</v>
      </c>
      <c r="B16" s="93">
        <f t="shared" ref="B16:B47" si="1">IF($A16="Totals",SUM(B15:F15),IF($A16=" "," ",SUM(B15:F15)))</f>
        <v>247307.91999999998</v>
      </c>
      <c r="C16" s="93">
        <f>IF($A16="Totals",SUM(C$14:C15),IF($A16=" "," ",$E$4))</f>
        <v>0</v>
      </c>
      <c r="D16" s="94">
        <f>IF($A16="Totals",SUM(D$14:D15),IF($A16=" "," ",($B16+$C16)*($C$8/100)))</f>
        <v>9892.3167999999987</v>
      </c>
      <c r="E16" s="94">
        <f>IF($A16="Totals",SUM(E$14:E15),IF($A16=" "," ",($B16+$C16)*($E$8/100)))</f>
        <v>4946.1583999999993</v>
      </c>
      <c r="F16" s="94">
        <f>IF($A16="Totals",SUM(F$14:F15),IF($A16=" "," ",($B16+$C16)*($G$8/100)))</f>
        <v>7419.2375999999995</v>
      </c>
      <c r="G16" s="95">
        <f>IF($A16="Totals",SUM(G$14:G15),IF($A16=" "," ",D16*($C$11/100)))</f>
        <v>3264.4645439999999</v>
      </c>
      <c r="H16" s="95">
        <f>IF($A16="Totals",SUM(H$14:H15),IF($A16=" "," ",E16*($E$11/100)))</f>
        <v>989.23167999999987</v>
      </c>
      <c r="I16" s="95">
        <f>IF($A16="Totals",SUM(I$14:I15),IF($A16=" "," ",SUM(G16:H16)))</f>
        <v>4253.6962239999993</v>
      </c>
      <c r="J16" s="95">
        <f>IF($A16="Totals",SUM(J$14:J15),IF($A16=" "," ",FV($G$11/100,$G$4-A16,0,-I16)))</f>
        <v>12141.491676760632</v>
      </c>
    </row>
    <row r="17" spans="1:10">
      <c r="A17" s="77">
        <f t="shared" si="0"/>
        <v>3</v>
      </c>
      <c r="B17" s="93">
        <f t="shared" si="1"/>
        <v>269565.63279999996</v>
      </c>
      <c r="C17" s="93">
        <f>IF($A17="Totals",SUM(C$14:C16),IF($A17=" "," ",$E$4))</f>
        <v>0</v>
      </c>
      <c r="D17" s="94">
        <f>IF($A17="Totals",SUM(D$14:D16),IF($A17=" "," ",($B17+$C17)*($C$8/100)))</f>
        <v>10782.625311999998</v>
      </c>
      <c r="E17" s="94">
        <f>IF($A17="Totals",SUM(E$14:E16),IF($A17=" "," ",($B17+$C17)*($E$8/100)))</f>
        <v>5391.3126559999992</v>
      </c>
      <c r="F17" s="94">
        <f>IF($A17="Totals",SUM(F$14:F16),IF($A17=" "," ",($B17+$C17)*($G$8/100)))</f>
        <v>8086.9689839999983</v>
      </c>
      <c r="G17" s="95">
        <f>IF($A17="Totals",SUM(G$14:G16),IF($A17=" "," ",D17*($C$11/100)))</f>
        <v>3558.2663529599995</v>
      </c>
      <c r="H17" s="95">
        <f>IF($A17="Totals",SUM(H$14:H16),IF($A17=" "," ",E17*($E$11/100)))</f>
        <v>1078.2625311999998</v>
      </c>
      <c r="I17" s="95">
        <f>IF($A17="Totals",SUM(I$14:I16),IF($A17=" "," ",SUM(G17:H17)))</f>
        <v>4636.5288841599995</v>
      </c>
      <c r="J17" s="95">
        <f>IF($A17="Totals",SUM(J$14:J16),IF($A17=" "," ",FV($G$11/100,$G$4-A17,0,-I17)))</f>
        <v>12485.11879968782</v>
      </c>
    </row>
    <row r="18" spans="1:10">
      <c r="A18" s="77">
        <f t="shared" si="0"/>
        <v>4</v>
      </c>
      <c r="B18" s="93">
        <f t="shared" si="1"/>
        <v>293826.53975199995</v>
      </c>
      <c r="C18" s="93">
        <f>IF($A18="Totals",SUM(C$14:C17),IF($A18=" "," ",$E$4))</f>
        <v>0</v>
      </c>
      <c r="D18" s="94">
        <f>IF($A18="Totals",SUM(D$14:D17),IF($A18=" "," ",($B18+$C18)*($C$8/100)))</f>
        <v>11753.061590079998</v>
      </c>
      <c r="E18" s="94">
        <f>IF($A18="Totals",SUM(E$14:E17),IF($A18=" "," ",($B18+$C18)*($E$8/100)))</f>
        <v>5876.5307950399992</v>
      </c>
      <c r="F18" s="94">
        <f>IF($A18="Totals",SUM(F$14:F17),IF($A18=" "," ",($B18+$C18)*($G$8/100)))</f>
        <v>8814.7961925599975</v>
      </c>
      <c r="G18" s="95">
        <f>IF($A18="Totals",SUM(G$14:G17),IF($A18=" "," ",D18*($C$11/100)))</f>
        <v>3878.5103247263996</v>
      </c>
      <c r="H18" s="95">
        <f>IF($A18="Totals",SUM(H$14:H17),IF($A18=" "," ",E18*($E$11/100)))</f>
        <v>1175.3061590079999</v>
      </c>
      <c r="I18" s="95">
        <f>IF($A18="Totals",SUM(I$14:I17),IF($A18=" "," ",SUM(G18:H18)))</f>
        <v>5053.8164837343993</v>
      </c>
      <c r="J18" s="95">
        <f>IF($A18="Totals",SUM(J$14:J17),IF($A18=" "," ",FV($G$11/100,$G$4-A18,0,-I18)))</f>
        <v>12838.471218546907</v>
      </c>
    </row>
    <row r="19" spans="1:10">
      <c r="A19" s="77">
        <f t="shared" si="0"/>
        <v>5</v>
      </c>
      <c r="B19" s="93">
        <f t="shared" si="1"/>
        <v>320270.92832967994</v>
      </c>
      <c r="C19" s="93">
        <f>IF($A19="Totals",SUM(C$14:C18),IF($A19=" "," ",$E$4))</f>
        <v>0</v>
      </c>
      <c r="D19" s="94">
        <f>IF($A19="Totals",SUM(D$14:D18),IF($A19=" "," ",($B19+$C19)*($C$8/100)))</f>
        <v>12810.837133187199</v>
      </c>
      <c r="E19" s="94">
        <f>IF($A19="Totals",SUM(E$14:E18),IF($A19=" "," ",($B19+$C19)*($E$8/100)))</f>
        <v>6405.4185665935993</v>
      </c>
      <c r="F19" s="94">
        <f>IF($A19="Totals",SUM(F$14:F18),IF($A19=" "," ",($B19+$C19)*($G$8/100)))</f>
        <v>9608.1278498903976</v>
      </c>
      <c r="G19" s="95">
        <f>IF($A19="Totals",SUM(G$14:G18),IF($A19=" "," ",D19*($C$11/100)))</f>
        <v>4227.5762539517755</v>
      </c>
      <c r="H19" s="95">
        <f>IF($A19="Totals",SUM(H$14:H18),IF($A19=" "," ",E19*($E$11/100)))</f>
        <v>1281.0837133187199</v>
      </c>
      <c r="I19" s="95">
        <f>IF($A19="Totals",SUM(I$14:I18),IF($A19=" "," ",SUM(G19:H19)))</f>
        <v>5508.6599672704951</v>
      </c>
      <c r="J19" s="95">
        <f>IF($A19="Totals",SUM(J$14:J18),IF($A19=" "," ",FV($G$11/100,$G$4-A19,0,-I19)))</f>
        <v>13201.824177562388</v>
      </c>
    </row>
    <row r="20" spans="1:10">
      <c r="A20" s="77">
        <f t="shared" si="0"/>
        <v>6</v>
      </c>
      <c r="B20" s="93">
        <f t="shared" si="1"/>
        <v>349095.31187935115</v>
      </c>
      <c r="C20" s="93">
        <f>IF($A20="Totals",SUM(C$14:C19),IF($A20=" "," ",$E$4))</f>
        <v>0</v>
      </c>
      <c r="D20" s="94">
        <f>IF($A20="Totals",SUM(D$14:D19),IF($A20=" "," ",($B20+$C20)*($C$8/100)))</f>
        <v>13963.812475174047</v>
      </c>
      <c r="E20" s="94">
        <f>IF($A20="Totals",SUM(E$14:E19),IF($A20=" "," ",($B20+$C20)*($E$8/100)))</f>
        <v>6981.9062375870235</v>
      </c>
      <c r="F20" s="94">
        <f>IF($A20="Totals",SUM(F$14:F19),IF($A20=" "," ",($B20+$C20)*($G$8/100)))</f>
        <v>10472.859356380533</v>
      </c>
      <c r="G20" s="95">
        <f>IF($A20="Totals",SUM(G$14:G19),IF($A20=" "," ",D20*($C$11/100)))</f>
        <v>4608.0581168074359</v>
      </c>
      <c r="H20" s="95">
        <f>IF($A20="Totals",SUM(H$14:H19),IF($A20=" "," ",E20*($E$11/100)))</f>
        <v>1396.3812475174047</v>
      </c>
      <c r="I20" s="95">
        <f>IF($A20="Totals",SUM(I$14:I19),IF($A20=" "," ",SUM(G20:H20)))</f>
        <v>6004.4393643248404</v>
      </c>
      <c r="J20" s="95">
        <f>IF($A20="Totals",SUM(J$14:J19),IF($A20=" "," ",FV($G$11/100,$G$4-A20,0,-I20)))</f>
        <v>13575.460710889623</v>
      </c>
    </row>
    <row r="21" spans="1:10">
      <c r="A21" s="77">
        <f t="shared" si="0"/>
        <v>7</v>
      </c>
      <c r="B21" s="93">
        <f t="shared" si="1"/>
        <v>380513.88994849275</v>
      </c>
      <c r="C21" s="93">
        <f>IF($A21="Totals",SUM(C$14:C20),IF($A21=" "," ",$E$4))</f>
        <v>0</v>
      </c>
      <c r="D21" s="94">
        <f>IF($A21="Totals",SUM(D$14:D20),IF($A21=" "," ",($B21+$C21)*($C$8/100)))</f>
        <v>15220.55559793971</v>
      </c>
      <c r="E21" s="94">
        <f>IF($A21="Totals",SUM(E$14:E20),IF($A21=" "," ",($B21+$C21)*($E$8/100)))</f>
        <v>7610.2777989698552</v>
      </c>
      <c r="F21" s="94">
        <f>IF($A21="Totals",SUM(F$14:F20),IF($A21=" "," ",($B21+$C21)*($G$8/100)))</f>
        <v>11415.416698454783</v>
      </c>
      <c r="G21" s="95">
        <f>IF($A21="Totals",SUM(G$14:G20),IF($A21=" "," ",D21*($C$11/100)))</f>
        <v>5022.7833473201044</v>
      </c>
      <c r="H21" s="95">
        <f>IF($A21="Totals",SUM(H$14:H20),IF($A21=" "," ",E21*($E$11/100)))</f>
        <v>1522.055559793971</v>
      </c>
      <c r="I21" s="95">
        <f>IF($A21="Totals",SUM(I$14:I20),IF($A21=" "," ",SUM(G21:H21)))</f>
        <v>6544.8389071140755</v>
      </c>
      <c r="J21" s="95">
        <f>IF($A21="Totals",SUM(J$14:J20),IF($A21=" "," ",FV($G$11/100,$G$4-A21,0,-I21)))</f>
        <v>13959.671863084612</v>
      </c>
    </row>
    <row r="22" spans="1:10">
      <c r="A22" s="77">
        <f t="shared" si="0"/>
        <v>8</v>
      </c>
      <c r="B22" s="93">
        <f t="shared" si="1"/>
        <v>414760.1400438571</v>
      </c>
      <c r="C22" s="93">
        <f>IF($A22="Totals",SUM(C$14:C21),IF($A22=" "," ",$E$4))</f>
        <v>0</v>
      </c>
      <c r="D22" s="94">
        <f>IF($A22="Totals",SUM(D$14:D21),IF($A22=" "," ",($B22+$C22)*($C$8/100)))</f>
        <v>16590.405601754283</v>
      </c>
      <c r="E22" s="94">
        <f>IF($A22="Totals",SUM(E$14:E21),IF($A22=" "," ",($B22+$C22)*($E$8/100)))</f>
        <v>8295.2028008771413</v>
      </c>
      <c r="F22" s="94">
        <f>IF($A22="Totals",SUM(F$14:F21),IF($A22=" "," ",($B22+$C22)*($G$8/100)))</f>
        <v>12442.804201315712</v>
      </c>
      <c r="G22" s="95">
        <f>IF($A22="Totals",SUM(G$14:G21),IF($A22=" "," ",D22*($C$11/100)))</f>
        <v>5474.8338485789136</v>
      </c>
      <c r="H22" s="95">
        <f>IF($A22="Totals",SUM(H$14:H21),IF($A22=" "," ",E22*($E$11/100)))</f>
        <v>1659.0405601754283</v>
      </c>
      <c r="I22" s="95">
        <f>IF($A22="Totals",SUM(I$14:I21),IF($A22=" "," ",SUM(G22:H22)))</f>
        <v>7133.8744087543419</v>
      </c>
      <c r="J22" s="95">
        <f>IF($A22="Totals",SUM(J$14:J21),IF($A22=" "," ",FV($G$11/100,$G$4-A22,0,-I22)))</f>
        <v>14354.756915813419</v>
      </c>
    </row>
    <row r="23" spans="1:10">
      <c r="A23" s="77">
        <f t="shared" si="0"/>
        <v>9</v>
      </c>
      <c r="B23" s="93">
        <f t="shared" si="1"/>
        <v>452088.55264780426</v>
      </c>
      <c r="C23" s="93">
        <f>IF($A23="Totals",SUM(C$14:C22),IF($A23=" "," ",$E$4))</f>
        <v>0</v>
      </c>
      <c r="D23" s="94">
        <f>IF($A23="Totals",SUM(D$14:D22),IF($A23=" "," ",($B23+$C23)*($C$8/100)))</f>
        <v>18083.542105912169</v>
      </c>
      <c r="E23" s="94">
        <f>IF($A23="Totals",SUM(E$14:E22),IF($A23=" "," ",($B23+$C23)*($E$8/100)))</f>
        <v>9041.7710529560845</v>
      </c>
      <c r="F23" s="94">
        <f>IF($A23="Totals",SUM(F$14:F22),IF($A23=" "," ",($B23+$C23)*($G$8/100)))</f>
        <v>13562.656579434128</v>
      </c>
      <c r="G23" s="95">
        <f>IF($A23="Totals",SUM(G$14:G22),IF($A23=" "," ",D23*($C$11/100)))</f>
        <v>5967.5688949510159</v>
      </c>
      <c r="H23" s="95">
        <f>IF($A23="Totals",SUM(H$14:H22),IF($A23=" "," ",E23*($E$11/100)))</f>
        <v>1808.354210591217</v>
      </c>
      <c r="I23" s="95">
        <f>IF($A23="Totals",SUM(I$14:I22),IF($A23=" "," ",SUM(G23:H23)))</f>
        <v>7775.9231055422333</v>
      </c>
      <c r="J23" s="95">
        <f>IF($A23="Totals",SUM(J$14:J22),IF($A23=" "," ",FV($G$11/100,$G$4-A23,0,-I23)))</f>
        <v>14761.02362097795</v>
      </c>
    </row>
    <row r="24" spans="1:10">
      <c r="A24" s="77">
        <f t="shared" si="0"/>
        <v>10</v>
      </c>
      <c r="B24" s="93">
        <f t="shared" si="1"/>
        <v>492776.5223861066</v>
      </c>
      <c r="C24" s="93">
        <f>IF($A24="Totals",SUM(C$14:C23),IF($A24=" "," ",$E$4))</f>
        <v>0</v>
      </c>
      <c r="D24" s="94">
        <f>IF($A24="Totals",SUM(D$14:D23),IF($A24=" "," ",($B24+$C24)*($C$8/100)))</f>
        <v>19711.060895444265</v>
      </c>
      <c r="E24" s="94">
        <f>IF($A24="Totals",SUM(E$14:E23),IF($A24=" "," ",($B24+$C24)*($E$8/100)))</f>
        <v>9855.5304477221325</v>
      </c>
      <c r="F24" s="94">
        <f>IF($A24="Totals",SUM(F$14:F23),IF($A24=" "," ",($B24+$C24)*($G$8/100)))</f>
        <v>14783.295671583197</v>
      </c>
      <c r="G24" s="95">
        <f>IF($A24="Totals",SUM(G$14:G23),IF($A24=" "," ",D24*($C$11/100)))</f>
        <v>6504.6500954966077</v>
      </c>
      <c r="H24" s="95">
        <f>IF($A24="Totals",SUM(H$14:H23),IF($A24=" "," ",E24*($E$11/100)))</f>
        <v>1971.1060895444266</v>
      </c>
      <c r="I24" s="95">
        <f>IF($A24="Totals",SUM(I$14:I23),IF($A24=" "," ",SUM(G24:H24)))</f>
        <v>8475.7561850410348</v>
      </c>
      <c r="J24" s="95">
        <f>IF($A24="Totals",SUM(J$14:J23),IF($A24=" "," ",FV($G$11/100,$G$4-A24,0,-I24)))</f>
        <v>15178.78844043959</v>
      </c>
    </row>
    <row r="25" spans="1:10">
      <c r="A25" s="77">
        <f t="shared" si="0"/>
        <v>11</v>
      </c>
      <c r="B25" s="93">
        <f t="shared" si="1"/>
        <v>537126.40940085612</v>
      </c>
      <c r="C25" s="93">
        <f>IF($A25="Totals",SUM(C$14:C24),IF($A25=" "," ",$E$4))</f>
        <v>0</v>
      </c>
      <c r="D25" s="94">
        <f>IF($A25="Totals",SUM(D$14:D24),IF($A25=" "," ",($B25+$C25)*($C$8/100)))</f>
        <v>21485.056376034245</v>
      </c>
      <c r="E25" s="94">
        <f>IF($A25="Totals",SUM(E$14:E24),IF($A25=" "," ",($B25+$C25)*($E$8/100)))</f>
        <v>10742.528188017122</v>
      </c>
      <c r="F25" s="94">
        <f>IF($A25="Totals",SUM(F$14:F24),IF($A25=" "," ",($B25+$C25)*($G$8/100)))</f>
        <v>16113.792282025683</v>
      </c>
      <c r="G25" s="95">
        <f>IF($A25="Totals",SUM(G$14:G24),IF($A25=" "," ",D25*($C$11/100)))</f>
        <v>7090.0686040913015</v>
      </c>
      <c r="H25" s="95">
        <f>IF($A25="Totals",SUM(H$14:H24),IF($A25=" "," ",E25*($E$11/100)))</f>
        <v>2148.5056376034245</v>
      </c>
      <c r="I25" s="95">
        <f>IF($A25="Totals",SUM(I$14:I24),IF($A25=" "," ",SUM(G25:H25)))</f>
        <v>9238.5742416947251</v>
      </c>
      <c r="J25" s="95">
        <f>IF($A25="Totals",SUM(J$14:J24),IF($A25=" "," ",FV($G$11/100,$G$4-A25,0,-I25)))</f>
        <v>15608.376792527497</v>
      </c>
    </row>
    <row r="26" spans="1:10">
      <c r="A26" s="77">
        <f t="shared" si="0"/>
        <v>12</v>
      </c>
      <c r="B26" s="93">
        <f t="shared" si="1"/>
        <v>585467.78624693316</v>
      </c>
      <c r="C26" s="93">
        <f>IF($A26="Totals",SUM(C$14:C25),IF($A26=" "," ",$E$4))</f>
        <v>0</v>
      </c>
      <c r="D26" s="94">
        <f>IF($A26="Totals",SUM(D$14:D25),IF($A26=" "," ",($B26+$C26)*($C$8/100)))</f>
        <v>23418.711449877326</v>
      </c>
      <c r="E26" s="94">
        <f>IF($A26="Totals",SUM(E$14:E25),IF($A26=" "," ",($B26+$C26)*($E$8/100)))</f>
        <v>11709.355724938663</v>
      </c>
      <c r="F26" s="94">
        <f>IF($A26="Totals",SUM(F$14:F25),IF($A26=" "," ",($B26+$C26)*($G$8/100)))</f>
        <v>17564.033587407994</v>
      </c>
      <c r="G26" s="95">
        <f>IF($A26="Totals",SUM(G$14:G25),IF($A26=" "," ",D26*($C$11/100)))</f>
        <v>7728.1747784595182</v>
      </c>
      <c r="H26" s="95">
        <f>IF($A26="Totals",SUM(H$14:H25),IF($A26=" "," ",E26*($E$11/100)))</f>
        <v>2341.8711449877328</v>
      </c>
      <c r="I26" s="95">
        <f>IF($A26="Totals",SUM(I$14:I25),IF($A26=" "," ",SUM(G26:H26)))</f>
        <v>10070.045923447251</v>
      </c>
      <c r="J26" s="95">
        <f>IF($A26="Totals",SUM(J$14:J25),IF($A26=" "," ",FV($G$11/100,$G$4-A26,0,-I26)))</f>
        <v>16050.123305523559</v>
      </c>
    </row>
    <row r="27" spans="1:10">
      <c r="A27" s="77">
        <f t="shared" si="0"/>
        <v>13</v>
      </c>
      <c r="B27" s="93">
        <f t="shared" si="1"/>
        <v>638159.88700915722</v>
      </c>
      <c r="C27" s="93">
        <f>IF($A27="Totals",SUM(C$14:C26),IF($A27=" "," ",$E$4))</f>
        <v>0</v>
      </c>
      <c r="D27" s="94">
        <f>IF($A27="Totals",SUM(D$14:D26),IF($A27=" "," ",($B27+$C27)*($C$8/100)))</f>
        <v>25526.395480366289</v>
      </c>
      <c r="E27" s="94">
        <f>IF($A27="Totals",SUM(E$14:E26),IF($A27=" "," ",($B27+$C27)*($E$8/100)))</f>
        <v>12763.197740183145</v>
      </c>
      <c r="F27" s="94">
        <f>IF($A27="Totals",SUM(F$14:F26),IF($A27=" "," ",($B27+$C27)*($G$8/100)))</f>
        <v>19144.796610274716</v>
      </c>
      <c r="G27" s="95">
        <f>IF($A27="Totals",SUM(G$14:G26),IF($A27=" "," ",D27*($C$11/100)))</f>
        <v>8423.710508520875</v>
      </c>
      <c r="H27" s="95">
        <f>IF($A27="Totals",SUM(H$14:H26),IF($A27=" "," ",E27*($E$11/100)))</f>
        <v>2552.6395480366291</v>
      </c>
      <c r="I27" s="95">
        <f>IF($A27="Totals",SUM(I$14:I26),IF($A27=" "," ",SUM(G27:H27)))</f>
        <v>10976.350056557505</v>
      </c>
      <c r="J27" s="95">
        <f>IF($A27="Totals",SUM(J$14:J26),IF($A27=" "," ",FV($G$11/100,$G$4-A27,0,-I27)))</f>
        <v>16504.372078321398</v>
      </c>
    </row>
    <row r="28" spans="1:10">
      <c r="A28" s="77">
        <f t="shared" si="0"/>
        <v>14</v>
      </c>
      <c r="B28" s="93">
        <f t="shared" si="1"/>
        <v>695594.27683998132</v>
      </c>
      <c r="C28" s="93">
        <f>IF($A28="Totals",SUM(C$14:C27),IF($A28=" "," ",$E$4))</f>
        <v>0</v>
      </c>
      <c r="D28" s="94">
        <f>IF($A28="Totals",SUM(D$14:D27),IF($A28=" "," ",($B28+$C28)*($C$8/100)))</f>
        <v>27823.771073599255</v>
      </c>
      <c r="E28" s="94">
        <f>IF($A28="Totals",SUM(E$14:E27),IF($A28=" "," ",($B28+$C28)*($E$8/100)))</f>
        <v>13911.885536799628</v>
      </c>
      <c r="F28" s="94">
        <f>IF($A28="Totals",SUM(F$14:F27),IF($A28=" "," ",($B28+$C28)*($G$8/100)))</f>
        <v>20867.82830519944</v>
      </c>
      <c r="G28" s="95">
        <f>IF($A28="Totals",SUM(G$14:G27),IF($A28=" "," ",D28*($C$11/100)))</f>
        <v>9181.8444542877551</v>
      </c>
      <c r="H28" s="95">
        <f>IF($A28="Totals",SUM(H$14:H27),IF($A28=" "," ",E28*($E$11/100)))</f>
        <v>2782.3771073599255</v>
      </c>
      <c r="I28" s="95">
        <f>IF($A28="Totals",SUM(I$14:I27),IF($A28=" "," ",SUM(G28:H28)))</f>
        <v>11964.221561647681</v>
      </c>
      <c r="J28" s="95">
        <f>IF($A28="Totals",SUM(J$14:J27),IF($A28=" "," ",FV($G$11/100,$G$4-A28,0,-I28)))</f>
        <v>16971.476948462569</v>
      </c>
    </row>
    <row r="29" spans="1:10">
      <c r="A29" s="77">
        <f t="shared" si="0"/>
        <v>15</v>
      </c>
      <c r="B29" s="93">
        <f t="shared" si="1"/>
        <v>758197.76175557962</v>
      </c>
      <c r="C29" s="93">
        <f>IF($A29="Totals",SUM(C$14:C28),IF($A29=" "," ",$E$4))</f>
        <v>0</v>
      </c>
      <c r="D29" s="94">
        <f>IF($A29="Totals",SUM(D$14:D28),IF($A29=" "," ",($B29+$C29)*($C$8/100)))</f>
        <v>30327.910470223185</v>
      </c>
      <c r="E29" s="94">
        <f>IF($A29="Totals",SUM(E$14:E28),IF($A29=" "," ",($B29+$C29)*($E$8/100)))</f>
        <v>15163.955235111593</v>
      </c>
      <c r="F29" s="94">
        <f>IF($A29="Totals",SUM(F$14:F28),IF($A29=" "," ",($B29+$C29)*($G$8/100)))</f>
        <v>22745.932852667389</v>
      </c>
      <c r="G29" s="95">
        <f>IF($A29="Totals",SUM(G$14:G28),IF($A29=" "," ",D29*($C$11/100)))</f>
        <v>10008.210455173652</v>
      </c>
      <c r="H29" s="95">
        <f>IF($A29="Totals",SUM(H$14:H28),IF($A29=" "," ",E29*($E$11/100)))</f>
        <v>3032.7910470223187</v>
      </c>
      <c r="I29" s="95">
        <f>IF($A29="Totals",SUM(I$14:I28),IF($A29=" "," ",SUM(G29:H29)))</f>
        <v>13041.00150219597</v>
      </c>
      <c r="J29" s="95">
        <f>IF($A29="Totals",SUM(J$14:J28),IF($A29=" "," ",FV($G$11/100,$G$4-A29,0,-I29)))</f>
        <v>17451.801767758676</v>
      </c>
    </row>
    <row r="30" spans="1:10">
      <c r="A30" s="77">
        <f t="shared" si="0"/>
        <v>16</v>
      </c>
      <c r="B30" s="93">
        <f t="shared" si="1"/>
        <v>826435.56031358184</v>
      </c>
      <c r="C30" s="93">
        <f>IF($A30="Totals",SUM(C$14:C29),IF($A30=" "," ",$E$4))</f>
        <v>0</v>
      </c>
      <c r="D30" s="94">
        <f>IF($A30="Totals",SUM(D$14:D29),IF($A30=" "," ",($B30+$C30)*($C$8/100)))</f>
        <v>33057.422412543274</v>
      </c>
      <c r="E30" s="94">
        <f>IF($A30="Totals",SUM(E$14:E29),IF($A30=" "," ",($B30+$C30)*($E$8/100)))</f>
        <v>16528.711206271637</v>
      </c>
      <c r="F30" s="94">
        <f>IF($A30="Totals",SUM(F$14:F29),IF($A30=" "," ",($B30+$C30)*($G$8/100)))</f>
        <v>24793.066809407454</v>
      </c>
      <c r="G30" s="95">
        <f>IF($A30="Totals",SUM(G$14:G29),IF($A30=" "," ",D30*($C$11/100)))</f>
        <v>10908.94939613928</v>
      </c>
      <c r="H30" s="95">
        <f>IF($A30="Totals",SUM(H$14:H29),IF($A30=" "," ",E30*($E$11/100)))</f>
        <v>3305.7422412543274</v>
      </c>
      <c r="I30" s="95">
        <f>IF($A30="Totals",SUM(I$14:I29),IF($A30=" "," ",SUM(G30:H30)))</f>
        <v>14214.691637393607</v>
      </c>
      <c r="J30" s="95">
        <f>IF($A30="Totals",SUM(J$14:J29),IF($A30=" "," ",FV($G$11/100,$G$4-A30,0,-I30)))</f>
        <v>17945.72068571411</v>
      </c>
    </row>
    <row r="31" spans="1:10">
      <c r="A31" s="77">
        <f t="shared" si="0"/>
        <v>17</v>
      </c>
      <c r="B31" s="93">
        <f t="shared" si="1"/>
        <v>900814.76074180426</v>
      </c>
      <c r="C31" s="93">
        <f>IF($A31="Totals",SUM(C$14:C30),IF($A31=" "," ",$E$4))</f>
        <v>0</v>
      </c>
      <c r="D31" s="94">
        <f>IF($A31="Totals",SUM(D$14:D30),IF($A31=" "," ",($B31+$C31)*($C$8/100)))</f>
        <v>36032.590429672171</v>
      </c>
      <c r="E31" s="94">
        <f>IF($A31="Totals",SUM(E$14:E30),IF($A31=" "," ",($B31+$C31)*($E$8/100)))</f>
        <v>18016.295214836086</v>
      </c>
      <c r="F31" s="94">
        <f>IF($A31="Totals",SUM(F$14:F30),IF($A31=" "," ",($B31+$C31)*($G$8/100)))</f>
        <v>27024.442822254128</v>
      </c>
      <c r="G31" s="95">
        <f>IF($A31="Totals",SUM(G$14:G30),IF($A31=" "," ",D31*($C$11/100)))</f>
        <v>11890.754841791817</v>
      </c>
      <c r="H31" s="95">
        <f>IF($A31="Totals",SUM(H$14:H30),IF($A31=" "," ",E31*($E$11/100)))</f>
        <v>3603.2590429672173</v>
      </c>
      <c r="I31" s="95">
        <f>IF($A31="Totals",SUM(I$14:I30),IF($A31=" "," ",SUM(G31:H31)))</f>
        <v>15494.013884759035</v>
      </c>
      <c r="J31" s="95">
        <f>IF($A31="Totals",SUM(J$14:J30),IF($A31=" "," ",FV($G$11/100,$G$4-A31,0,-I31)))</f>
        <v>18453.618440970171</v>
      </c>
    </row>
    <row r="32" spans="1:10">
      <c r="A32" s="77">
        <f t="shared" si="0"/>
        <v>18</v>
      </c>
      <c r="B32" s="93">
        <f t="shared" si="1"/>
        <v>981888.0892085667</v>
      </c>
      <c r="C32" s="93">
        <f>IF($A32="Totals",SUM(C$14:C31),IF($A32=" "," ",$E$4))</f>
        <v>0</v>
      </c>
      <c r="D32" s="94">
        <f>IF($A32="Totals",SUM(D$14:D31),IF($A32=" "," ",($B32+$C32)*($C$8/100)))</f>
        <v>39275.523568342665</v>
      </c>
      <c r="E32" s="94">
        <f>IF($A32="Totals",SUM(E$14:E31),IF($A32=" "," ",($B32+$C32)*($E$8/100)))</f>
        <v>19637.761784171333</v>
      </c>
      <c r="F32" s="94">
        <f>IF($A32="Totals",SUM(F$14:F31),IF($A32=" "," ",($B32+$C32)*($G$8/100)))</f>
        <v>29456.642676257001</v>
      </c>
      <c r="G32" s="95">
        <f>IF($A32="Totals",SUM(G$14:G31),IF($A32=" "," ",D32*($C$11/100)))</f>
        <v>12960.92277755308</v>
      </c>
      <c r="H32" s="95">
        <f>IF($A32="Totals",SUM(H$14:H31),IF($A32=" "," ",E32*($E$11/100)))</f>
        <v>3927.5523568342669</v>
      </c>
      <c r="I32" s="95">
        <f>IF($A32="Totals",SUM(I$14:I31),IF($A32=" "," ",SUM(G32:H32)))</f>
        <v>16888.475134387347</v>
      </c>
      <c r="J32" s="95">
        <f>IF($A32="Totals",SUM(J$14:J31),IF($A32=" "," ",FV($G$11/100,$G$4-A32,0,-I32)))</f>
        <v>18975.890660997626</v>
      </c>
    </row>
    <row r="33" spans="1:10">
      <c r="A33" s="77">
        <f t="shared" si="0"/>
        <v>19</v>
      </c>
      <c r="B33" s="93">
        <f t="shared" si="1"/>
        <v>1070258.0172373378</v>
      </c>
      <c r="C33" s="93">
        <f>IF($A33="Totals",SUM(C$14:C32),IF($A33=" "," ",$E$4))</f>
        <v>0</v>
      </c>
      <c r="D33" s="94">
        <f>IF($A33="Totals",SUM(D$14:D32),IF($A33=" "," ",($B33+$C33)*($C$8/100)))</f>
        <v>42810.320689493514</v>
      </c>
      <c r="E33" s="94">
        <f>IF($A33="Totals",SUM(E$14:E32),IF($A33=" "," ",($B33+$C33)*($E$8/100)))</f>
        <v>21405.160344746757</v>
      </c>
      <c r="F33" s="94">
        <f>IF($A33="Totals",SUM(F$14:F32),IF($A33=" "," ",($B33+$C33)*($G$8/100)))</f>
        <v>32107.740517120132</v>
      </c>
      <c r="G33" s="95">
        <f>IF($A33="Totals",SUM(G$14:G32),IF($A33=" "," ",D33*($C$11/100)))</f>
        <v>14127.405827532861</v>
      </c>
      <c r="H33" s="95">
        <f>IF($A33="Totals",SUM(H$14:H32),IF($A33=" "," ",E33*($E$11/100)))</f>
        <v>4281.0320689493519</v>
      </c>
      <c r="I33" s="95">
        <f>IF($A33="Totals",SUM(I$14:I32),IF($A33=" "," ",SUM(G33:H33)))</f>
        <v>18408.437896482214</v>
      </c>
      <c r="J33" s="95">
        <f>IF($A33="Totals",SUM(J$14:J32),IF($A33=" "," ",FV($G$11/100,$G$4-A33,0,-I33)))</f>
        <v>19512.944170271148</v>
      </c>
    </row>
    <row r="34" spans="1:10">
      <c r="A34" s="77">
        <f t="shared" si="0"/>
        <v>20</v>
      </c>
      <c r="B34" s="93">
        <f t="shared" si="1"/>
        <v>1166581.2387886981</v>
      </c>
      <c r="C34" s="93">
        <f>IF($A34="Totals",SUM(C$14:C33),IF($A34=" "," ",$E$4))</f>
        <v>0</v>
      </c>
      <c r="D34" s="94">
        <f>IF($A34="Totals",SUM(D$14:D33),IF($A34=" "," ",($B34+$C34)*($C$8/100)))</f>
        <v>46663.249551547924</v>
      </c>
      <c r="E34" s="94">
        <f>IF($A34="Totals",SUM(E$14:E33),IF($A34=" "," ",($B34+$C34)*($E$8/100)))</f>
        <v>23331.624775773962</v>
      </c>
      <c r="F34" s="94">
        <f>IF($A34="Totals",SUM(F$14:F33),IF($A34=" "," ",($B34+$C34)*($G$8/100)))</f>
        <v>34997.437163660943</v>
      </c>
      <c r="G34" s="95">
        <f>IF($A34="Totals",SUM(G$14:G33),IF($A34=" "," ",D34*($C$11/100)))</f>
        <v>15398.872352010816</v>
      </c>
      <c r="H34" s="95">
        <f>IF($A34="Totals",SUM(H$14:H33),IF($A34=" "," ",E34*($E$11/100)))</f>
        <v>4666.3249551547924</v>
      </c>
      <c r="I34" s="95">
        <f>IF($A34="Totals",SUM(I$14:I33),IF($A34=" "," ",SUM(G34:H34)))</f>
        <v>20065.19730716561</v>
      </c>
      <c r="J34" s="95">
        <f>IF($A34="Totals",SUM(J$14:J33),IF($A34=" "," ",FV($G$11/100,$G$4-A34,0,-I34)))</f>
        <v>20065.19730716561</v>
      </c>
    </row>
    <row r="35" spans="1:10">
      <c r="A35" s="77" t="str">
        <f t="shared" si="0"/>
        <v>Totals</v>
      </c>
      <c r="B35" s="93">
        <f t="shared" si="1"/>
        <v>1271573.5502796809</v>
      </c>
      <c r="C35" s="93">
        <f>IF($A35="Totals",SUM(C$14:C34),IF($A35=" "," ",$E$4))</f>
        <v>0</v>
      </c>
      <c r="D35" s="94">
        <f>IF($A35="Totals",SUM(D$14:D34),IF($A35=" "," ",($B35+$C35)*($C$8/100)))</f>
        <v>464304.6890131915</v>
      </c>
      <c r="E35" s="94">
        <f>IF($A35="Totals",SUM(E$14:E34),IF($A35=" "," ",($B35+$C35)*($E$8/100)))</f>
        <v>232152.34450659575</v>
      </c>
      <c r="F35" s="94">
        <f>IF($A35="Totals",SUM(F$14:F34),IF($A35=" "," ",($B35+$C35)*($G$8/100)))</f>
        <v>348228.51675989357</v>
      </c>
      <c r="G35" s="95">
        <f>IF($A35="Totals",SUM(G$14:G34),IF($A35=" "," ",D35*($C$11/100)))</f>
        <v>153220.54737435319</v>
      </c>
      <c r="H35" s="95">
        <f>IF($A35="Totals",SUM(H$14:H34),IF($A35=" "," ",E35*($E$11/100)))</f>
        <v>46430.46890131916</v>
      </c>
      <c r="I35" s="95">
        <f>IF($A35="Totals",SUM(I$14:I34),IF($A35=" "," ",SUM(G35:H35)))</f>
        <v>199651.01627567236</v>
      </c>
      <c r="J35" s="95">
        <f>IF($A35="Totals",SUM(J$14:J34),IF($A35=" "," ",FV($G$11/100,$G$4-A35,0,-I35)))</f>
        <v>311843.45176254527</v>
      </c>
    </row>
    <row r="36" spans="1:10">
      <c r="A36" s="77" t="str">
        <f t="shared" si="0"/>
        <v xml:space="preserve"> </v>
      </c>
      <c r="B36" s="93" t="str">
        <f t="shared" si="1"/>
        <v xml:space="preserve"> </v>
      </c>
      <c r="C36" s="93" t="str">
        <f>IF($A36="Totals",SUM(C$14:C35),IF($A36=" "," ",$E$4))</f>
        <v xml:space="preserve"> </v>
      </c>
      <c r="D36" s="94" t="str">
        <f>IF($A36="Totals",SUM(D$14:D35),IF($A36=" "," ",($B36+$C36)*($C$8/100)))</f>
        <v xml:space="preserve"> </v>
      </c>
      <c r="E36" s="94" t="str">
        <f>IF($A36="Totals",SUM(E$14:E35),IF($A36=" "," ",($B36+$C36)*($E$8/100)))</f>
        <v xml:space="preserve"> </v>
      </c>
      <c r="F36" s="94" t="str">
        <f>IF($A36="Totals",SUM(F$14:F35),IF($A36=" "," ",($B36+$C36)*($G$8/100)))</f>
        <v xml:space="preserve"> </v>
      </c>
      <c r="G36" s="95" t="str">
        <f>IF($A36="Totals",SUM(G$14:G35),IF($A36=" "," ",D36*($C$11/100)))</f>
        <v xml:space="preserve"> </v>
      </c>
      <c r="H36" s="95" t="str">
        <f>IF($A36="Totals",SUM(H$14:H35),IF($A36=" "," ",E36*($E$11/100)))</f>
        <v xml:space="preserve"> </v>
      </c>
      <c r="I36" s="95" t="str">
        <f>IF($A36="Totals",SUM(I$14:I35),IF($A36=" "," ",SUM(G36:H36)))</f>
        <v xml:space="preserve"> </v>
      </c>
      <c r="J36" s="95" t="str">
        <f>IF($A36="Totals",SUM(J$14:J35),IF($A36=" "," ",FV($G$11/100,$G$4-A36,0,-I36)))</f>
        <v xml:space="preserve"> </v>
      </c>
    </row>
    <row r="37" spans="1:10">
      <c r="A37" s="77" t="str">
        <f t="shared" si="0"/>
        <v xml:space="preserve"> </v>
      </c>
      <c r="B37" s="93" t="str">
        <f t="shared" si="1"/>
        <v xml:space="preserve"> </v>
      </c>
      <c r="C37" s="93" t="str">
        <f>IF($A37="Totals",SUM(C$14:C36),IF($A37=" "," ",$E$4))</f>
        <v xml:space="preserve"> </v>
      </c>
      <c r="D37" s="94" t="str">
        <f>IF($A37="Totals",SUM(D$14:D36),IF($A37=" "," ",($B37+$C37)*($C$8/100)))</f>
        <v xml:space="preserve"> </v>
      </c>
      <c r="E37" s="94" t="str">
        <f>IF($A37="Totals",SUM(E$14:E36),IF($A37=" "," ",($B37+$C37)*($E$8/100)))</f>
        <v xml:space="preserve"> </v>
      </c>
      <c r="F37" s="94" t="str">
        <f>IF($A37="Totals",SUM(F$14:F36),IF($A37=" "," ",($B37+$C37)*($G$8/100)))</f>
        <v xml:space="preserve"> </v>
      </c>
      <c r="G37" s="95" t="str">
        <f>IF($A37="Totals",SUM(G$14:G36),IF($A37=" "," ",D37*($C$11/100)))</f>
        <v xml:space="preserve"> </v>
      </c>
      <c r="H37" s="95" t="str">
        <f>IF($A37="Totals",SUM(H$14:H36),IF($A37=" "," ",E37*($E$11/100)))</f>
        <v xml:space="preserve"> </v>
      </c>
      <c r="I37" s="95" t="str">
        <f>IF($A37="Totals",SUM(I$14:I36),IF($A37=" "," ",SUM(G37:H37)))</f>
        <v xml:space="preserve"> </v>
      </c>
      <c r="J37" s="95" t="str">
        <f>IF($A37="Totals",SUM(J$14:J36),IF($A37=" "," ",FV($G$11/100,$G$4-A37,0,-I37)))</f>
        <v xml:space="preserve"> </v>
      </c>
    </row>
    <row r="38" spans="1:10">
      <c r="A38" s="77" t="str">
        <f t="shared" si="0"/>
        <v xml:space="preserve"> </v>
      </c>
      <c r="B38" s="93" t="str">
        <f t="shared" si="1"/>
        <v xml:space="preserve"> </v>
      </c>
      <c r="C38" s="93" t="str">
        <f>IF($A38="Totals",SUM(C$14:C37),IF($A38=" "," ",$E$4))</f>
        <v xml:space="preserve"> </v>
      </c>
      <c r="D38" s="94" t="str">
        <f>IF($A38="Totals",SUM(D$14:D37),IF($A38=" "," ",($B38+$C38)*($C$8/100)))</f>
        <v xml:space="preserve"> </v>
      </c>
      <c r="E38" s="94" t="str">
        <f>IF($A38="Totals",SUM(E$14:E37),IF($A38=" "," ",($B38+$C38)*($E$8/100)))</f>
        <v xml:space="preserve"> </v>
      </c>
      <c r="F38" s="94" t="str">
        <f>IF($A38="Totals",SUM(F$14:F37),IF($A38=" "," ",($B38+$C38)*($G$8/100)))</f>
        <v xml:space="preserve"> </v>
      </c>
      <c r="G38" s="95" t="str">
        <f>IF($A38="Totals",SUM(G$14:G37),IF($A38=" "," ",D38*($C$11/100)))</f>
        <v xml:space="preserve"> </v>
      </c>
      <c r="H38" s="95" t="str">
        <f>IF($A38="Totals",SUM(H$14:H37),IF($A38=" "," ",E38*($E$11/100)))</f>
        <v xml:space="preserve"> </v>
      </c>
      <c r="I38" s="95" t="str">
        <f>IF($A38="Totals",SUM(I$14:I37),IF($A38=" "," ",SUM(G38:H38)))</f>
        <v xml:space="preserve"> </v>
      </c>
      <c r="J38" s="95" t="str">
        <f>IF($A38="Totals",SUM(J$14:J37),IF($A38=" "," ",FV($G$11/100,$G$4-A38,0,-I38)))</f>
        <v xml:space="preserve"> </v>
      </c>
    </row>
    <row r="39" spans="1:10">
      <c r="A39" s="77" t="str">
        <f t="shared" si="0"/>
        <v xml:space="preserve"> </v>
      </c>
      <c r="B39" s="93" t="str">
        <f t="shared" si="1"/>
        <v xml:space="preserve"> </v>
      </c>
      <c r="C39" s="93" t="str">
        <f>IF($A39="Totals",SUM(C$14:C38),IF($A39=" "," ",$E$4))</f>
        <v xml:space="preserve"> </v>
      </c>
      <c r="D39" s="94" t="str">
        <f>IF($A39="Totals",SUM(D$14:D38),IF($A39=" "," ",($B39+$C39)*($C$8/100)))</f>
        <v xml:space="preserve"> </v>
      </c>
      <c r="E39" s="94" t="str">
        <f>IF($A39="Totals",SUM(E$14:E38),IF($A39=" "," ",($B39+$C39)*($E$8/100)))</f>
        <v xml:space="preserve"> </v>
      </c>
      <c r="F39" s="94" t="str">
        <f>IF($A39="Totals",SUM(F$14:F38),IF($A39=" "," ",($B39+$C39)*($G$8/100)))</f>
        <v xml:space="preserve"> </v>
      </c>
      <c r="G39" s="95" t="str">
        <f>IF($A39="Totals",SUM(G$14:G38),IF($A39=" "," ",D39*($C$11/100)))</f>
        <v xml:space="preserve"> </v>
      </c>
      <c r="H39" s="95" t="str">
        <f>IF($A39="Totals",SUM(H$14:H38),IF($A39=" "," ",E39*($E$11/100)))</f>
        <v xml:space="preserve"> </v>
      </c>
      <c r="I39" s="95" t="str">
        <f>IF($A39="Totals",SUM(I$14:I38),IF($A39=" "," ",SUM(G39:H39)))</f>
        <v xml:space="preserve"> </v>
      </c>
      <c r="J39" s="95" t="str">
        <f>IF($A39="Totals",SUM(J$14:J38),IF($A39=" "," ",FV($G$11/100,$G$4-A39,0,-I39)))</f>
        <v xml:space="preserve"> </v>
      </c>
    </row>
    <row r="40" spans="1:10">
      <c r="A40" s="77" t="str">
        <f t="shared" si="0"/>
        <v xml:space="preserve"> </v>
      </c>
      <c r="B40" s="93" t="str">
        <f t="shared" si="1"/>
        <v xml:space="preserve"> </v>
      </c>
      <c r="C40" s="93" t="str">
        <f>IF($A40="Totals",SUM(C$14:C39),IF($A40=" "," ",$E$4))</f>
        <v xml:space="preserve"> </v>
      </c>
      <c r="D40" s="94" t="str">
        <f>IF($A40="Totals",SUM(D$14:D39),IF($A40=" "," ",($B40+$C40)*($C$8/100)))</f>
        <v xml:space="preserve"> </v>
      </c>
      <c r="E40" s="94" t="str">
        <f>IF($A40="Totals",SUM(E$14:E39),IF($A40=" "," ",($B40+$C40)*($E$8/100)))</f>
        <v xml:space="preserve"> </v>
      </c>
      <c r="F40" s="94" t="str">
        <f>IF($A40="Totals",SUM(F$14:F39),IF($A40=" "," ",($B40+$C40)*($G$8/100)))</f>
        <v xml:space="preserve"> </v>
      </c>
      <c r="G40" s="95" t="str">
        <f>IF($A40="Totals",SUM(G$14:G39),IF($A40=" "," ",D40*($C$11/100)))</f>
        <v xml:space="preserve"> </v>
      </c>
      <c r="H40" s="95" t="str">
        <f>IF($A40="Totals",SUM(H$14:H39),IF($A40=" "," ",E40*($E$11/100)))</f>
        <v xml:space="preserve"> </v>
      </c>
      <c r="I40" s="95" t="str">
        <f>IF($A40="Totals",SUM(I$14:I39),IF($A40=" "," ",SUM(G40:H40)))</f>
        <v xml:space="preserve"> </v>
      </c>
      <c r="J40" s="95" t="str">
        <f>IF($A40="Totals",SUM(J$14:J39),IF($A40=" "," ",FV($G$11/100,$G$4-A40,0,-I40)))</f>
        <v xml:space="preserve"> </v>
      </c>
    </row>
    <row r="41" spans="1:10">
      <c r="A41" s="77" t="str">
        <f t="shared" si="0"/>
        <v xml:space="preserve"> </v>
      </c>
      <c r="B41" s="93" t="str">
        <f t="shared" si="1"/>
        <v xml:space="preserve"> </v>
      </c>
      <c r="C41" s="93" t="str">
        <f>IF($A41="Totals",SUM(C$14:C40),IF($A41=" "," ",$E$4))</f>
        <v xml:space="preserve"> </v>
      </c>
      <c r="D41" s="94" t="str">
        <f>IF($A41="Totals",SUM(D$14:D40),IF($A41=" "," ",($B41+$C41)*($C$8/100)))</f>
        <v xml:space="preserve"> </v>
      </c>
      <c r="E41" s="94" t="str">
        <f>IF($A41="Totals",SUM(E$14:E40),IF($A41=" "," ",($B41+$C41)*($E$8/100)))</f>
        <v xml:space="preserve"> </v>
      </c>
      <c r="F41" s="94" t="str">
        <f>IF($A41="Totals",SUM(F$14:F40),IF($A41=" "," ",($B41+$C41)*($G$8/100)))</f>
        <v xml:space="preserve"> </v>
      </c>
      <c r="G41" s="95" t="str">
        <f>IF($A41="Totals",SUM(G$14:G40),IF($A41=" "," ",D41*($C$11/100)))</f>
        <v xml:space="preserve"> </v>
      </c>
      <c r="H41" s="95" t="str">
        <f>IF($A41="Totals",SUM(H$14:H40),IF($A41=" "," ",E41*($E$11/100)))</f>
        <v xml:space="preserve"> </v>
      </c>
      <c r="I41" s="95" t="str">
        <f>IF($A41="Totals",SUM(I$14:I40),IF($A41=" "," ",SUM(G41:H41)))</f>
        <v xml:space="preserve"> </v>
      </c>
      <c r="J41" s="95" t="str">
        <f>IF($A41="Totals",SUM(J$14:J40),IF($A41=" "," ",FV($G$11/100,$G$4-A41,0,-I41)))</f>
        <v xml:space="preserve"> </v>
      </c>
    </row>
    <row r="42" spans="1:10">
      <c r="A42" s="77" t="str">
        <f t="shared" si="0"/>
        <v xml:space="preserve"> </v>
      </c>
      <c r="B42" s="93" t="str">
        <f t="shared" si="1"/>
        <v xml:space="preserve"> </v>
      </c>
      <c r="C42" s="93" t="str">
        <f>IF($A42="Totals",SUM(C$14:C41),IF($A42=" "," ",$E$4))</f>
        <v xml:space="preserve"> </v>
      </c>
      <c r="D42" s="94" t="str">
        <f>IF($A42="Totals",SUM(D$14:D41),IF($A42=" "," ",($B42+$C42)*($C$8/100)))</f>
        <v xml:space="preserve"> </v>
      </c>
      <c r="E42" s="94" t="str">
        <f>IF($A42="Totals",SUM(E$14:E41),IF($A42=" "," ",($B42+$C42)*($E$8/100)))</f>
        <v xml:space="preserve"> </v>
      </c>
      <c r="F42" s="94" t="str">
        <f>IF($A42="Totals",SUM(F$14:F41),IF($A42=" "," ",($B42+$C42)*($G$8/100)))</f>
        <v xml:space="preserve"> </v>
      </c>
      <c r="G42" s="95" t="str">
        <f>IF($A42="Totals",SUM(G$14:G41),IF($A42=" "," ",D42*($C$11/100)))</f>
        <v xml:space="preserve"> </v>
      </c>
      <c r="H42" s="95" t="str">
        <f>IF($A42="Totals",SUM(H$14:H41),IF($A42=" "," ",E42*($E$11/100)))</f>
        <v xml:space="preserve"> </v>
      </c>
      <c r="I42" s="95" t="str">
        <f>IF($A42="Totals",SUM(I$14:I41),IF($A42=" "," ",SUM(G42:H42)))</f>
        <v xml:space="preserve"> </v>
      </c>
      <c r="J42" s="95" t="str">
        <f>IF($A42="Totals",SUM(J$14:J41),IF($A42=" "," ",FV($G$11/100,$G$4-A42,0,-I42)))</f>
        <v xml:space="preserve"> </v>
      </c>
    </row>
    <row r="43" spans="1:10">
      <c r="A43" s="77" t="str">
        <f t="shared" si="0"/>
        <v xml:space="preserve"> </v>
      </c>
      <c r="B43" s="93" t="str">
        <f t="shared" si="1"/>
        <v xml:space="preserve"> </v>
      </c>
      <c r="C43" s="93" t="str">
        <f>IF($A43="Totals",SUM(C$14:C42),IF($A43=" "," ",$E$4))</f>
        <v xml:space="preserve"> </v>
      </c>
      <c r="D43" s="94" t="str">
        <f>IF($A43="Totals",SUM(D$14:D42),IF($A43=" "," ",($B43+$C43)*($C$8/100)))</f>
        <v xml:space="preserve"> </v>
      </c>
      <c r="E43" s="94" t="str">
        <f>IF($A43="Totals",SUM(E$14:E42),IF($A43=" "," ",($B43+$C43)*($E$8/100)))</f>
        <v xml:space="preserve"> </v>
      </c>
      <c r="F43" s="94" t="str">
        <f>IF($A43="Totals",SUM(F$14:F42),IF($A43=" "," ",($B43+$C43)*($G$8/100)))</f>
        <v xml:space="preserve"> </v>
      </c>
      <c r="G43" s="95" t="str">
        <f>IF($A43="Totals",SUM(G$14:G42),IF($A43=" "," ",D43*($C$11/100)))</f>
        <v xml:space="preserve"> </v>
      </c>
      <c r="H43" s="95" t="str">
        <f>IF($A43="Totals",SUM(H$14:H42),IF($A43=" "," ",E43*($E$11/100)))</f>
        <v xml:space="preserve"> </v>
      </c>
      <c r="I43" s="95" t="str">
        <f>IF($A43="Totals",SUM(I$14:I42),IF($A43=" "," ",SUM(G43:H43)))</f>
        <v xml:space="preserve"> </v>
      </c>
      <c r="J43" s="95" t="str">
        <f>IF($A43="Totals",SUM(J$14:J42),IF($A43=" "," ",FV($G$11/100,$G$4-A43,0,-I43)))</f>
        <v xml:space="preserve"> </v>
      </c>
    </row>
    <row r="44" spans="1:10">
      <c r="A44" s="77" t="str">
        <f t="shared" si="0"/>
        <v xml:space="preserve"> </v>
      </c>
      <c r="B44" s="93" t="str">
        <f t="shared" si="1"/>
        <v xml:space="preserve"> </v>
      </c>
      <c r="C44" s="93" t="str">
        <f>IF($A44="Totals",SUM(C$14:C43),IF($A44=" "," ",$E$4))</f>
        <v xml:space="preserve"> </v>
      </c>
      <c r="D44" s="94" t="str">
        <f>IF($A44="Totals",SUM(D$14:D43),IF($A44=" "," ",($B44+$C44)*($C$8/100)))</f>
        <v xml:space="preserve"> </v>
      </c>
      <c r="E44" s="94" t="str">
        <f>IF($A44="Totals",SUM(E$14:E43),IF($A44=" "," ",($B44+$C44)*($E$8/100)))</f>
        <v xml:space="preserve"> </v>
      </c>
      <c r="F44" s="94" t="str">
        <f>IF($A44="Totals",SUM(F$14:F43),IF($A44=" "," ",($B44+$C44)*($G$8/100)))</f>
        <v xml:space="preserve"> </v>
      </c>
      <c r="G44" s="95" t="str">
        <f>IF($A44="Totals",SUM(G$14:G43),IF($A44=" "," ",D44*($C$11/100)))</f>
        <v xml:space="preserve"> </v>
      </c>
      <c r="H44" s="95" t="str">
        <f>IF($A44="Totals",SUM(H$14:H43),IF($A44=" "," ",E44*($E$11/100)))</f>
        <v xml:space="preserve"> </v>
      </c>
      <c r="I44" s="95" t="str">
        <f>IF($A44="Totals",SUM(I$14:I43),IF($A44=" "," ",SUM(G44:H44)))</f>
        <v xml:space="preserve"> </v>
      </c>
      <c r="J44" s="95" t="str">
        <f>IF($A44="Totals",SUM(J$14:J43),IF($A44=" "," ",FV($G$11/100,$G$4-A44,0,-I44)))</f>
        <v xml:space="preserve"> </v>
      </c>
    </row>
    <row r="45" spans="1:10">
      <c r="A45" s="77" t="str">
        <f t="shared" si="0"/>
        <v xml:space="preserve"> </v>
      </c>
      <c r="B45" s="93" t="str">
        <f t="shared" si="1"/>
        <v xml:space="preserve"> </v>
      </c>
      <c r="C45" s="93" t="str">
        <f>IF($A45="Totals",SUM(C$14:C44),IF($A45=" "," ",$E$4))</f>
        <v xml:space="preserve"> </v>
      </c>
      <c r="D45" s="94" t="str">
        <f>IF($A45="Totals",SUM(D$14:D44),IF($A45=" "," ",($B45+$C45)*($C$8/100)))</f>
        <v xml:space="preserve"> </v>
      </c>
      <c r="E45" s="94" t="str">
        <f>IF($A45="Totals",SUM(E$14:E44),IF($A45=" "," ",($B45+$C45)*($E$8/100)))</f>
        <v xml:space="preserve"> </v>
      </c>
      <c r="F45" s="94" t="str">
        <f>IF($A45="Totals",SUM(F$14:F44),IF($A45=" "," ",($B45+$C45)*($G$8/100)))</f>
        <v xml:space="preserve"> </v>
      </c>
      <c r="G45" s="95" t="str">
        <f>IF($A45="Totals",SUM(G$14:G44),IF($A45=" "," ",D45*($C$11/100)))</f>
        <v xml:space="preserve"> </v>
      </c>
      <c r="H45" s="95" t="str">
        <f>IF($A45="Totals",SUM(H$14:H44),IF($A45=" "," ",E45*($E$11/100)))</f>
        <v xml:space="preserve"> </v>
      </c>
      <c r="I45" s="95" t="str">
        <f>IF($A45="Totals",SUM(I$14:I44),IF($A45=" "," ",SUM(G45:H45)))</f>
        <v xml:space="preserve"> </v>
      </c>
      <c r="J45" s="95" t="str">
        <f>IF($A45="Totals",SUM(J$14:J44),IF($A45=" "," ",FV($G$11/100,$G$4-A45,0,-I45)))</f>
        <v xml:space="preserve"> </v>
      </c>
    </row>
    <row r="46" spans="1:10">
      <c r="A46" s="77" t="str">
        <f t="shared" si="0"/>
        <v xml:space="preserve"> </v>
      </c>
      <c r="B46" s="93" t="str">
        <f t="shared" si="1"/>
        <v xml:space="preserve"> </v>
      </c>
      <c r="C46" s="93" t="str">
        <f>IF($A46="Totals",SUM(C$14:C45),IF($A46=" "," ",$E$4))</f>
        <v xml:space="preserve"> </v>
      </c>
      <c r="D46" s="94" t="str">
        <f>IF($A46="Totals",SUM(D$14:D45),IF($A46=" "," ",($B46+$C46)*($C$8/100)))</f>
        <v xml:space="preserve"> </v>
      </c>
      <c r="E46" s="94" t="str">
        <f>IF($A46="Totals",SUM(E$14:E45),IF($A46=" "," ",($B46+$C46)*($E$8/100)))</f>
        <v xml:space="preserve"> </v>
      </c>
      <c r="F46" s="94" t="str">
        <f>IF($A46="Totals",SUM(F$14:F45),IF($A46=" "," ",($B46+$C46)*($G$8/100)))</f>
        <v xml:space="preserve"> </v>
      </c>
      <c r="G46" s="95" t="str">
        <f>IF($A46="Totals",SUM(G$14:G45),IF($A46=" "," ",D46*($C$11/100)))</f>
        <v xml:space="preserve"> </v>
      </c>
      <c r="H46" s="95" t="str">
        <f>IF($A46="Totals",SUM(H$14:H45),IF($A46=" "," ",E46*($E$11/100)))</f>
        <v xml:space="preserve"> </v>
      </c>
      <c r="I46" s="95" t="str">
        <f>IF($A46="Totals",SUM(I$14:I45),IF($A46=" "," ",SUM(G46:H46)))</f>
        <v xml:space="preserve"> </v>
      </c>
      <c r="J46" s="95" t="str">
        <f>IF($A46="Totals",SUM(J$14:J45),IF($A46=" "," ",FV($G$11/100,$G$4-A46,0,-I46)))</f>
        <v xml:space="preserve"> </v>
      </c>
    </row>
    <row r="47" spans="1:10">
      <c r="A47" s="77" t="str">
        <f t="shared" si="0"/>
        <v xml:space="preserve"> </v>
      </c>
      <c r="B47" s="93" t="str">
        <f t="shared" si="1"/>
        <v xml:space="preserve"> </v>
      </c>
      <c r="C47" s="93" t="str">
        <f>IF($A47="Totals",SUM(C$14:C46),IF($A47=" "," ",$E$4))</f>
        <v xml:space="preserve"> </v>
      </c>
      <c r="D47" s="94" t="str">
        <f>IF($A47="Totals",SUM(D$14:D46),IF($A47=" "," ",($B47+$C47)*($C$8/100)))</f>
        <v xml:space="preserve"> </v>
      </c>
      <c r="E47" s="94" t="str">
        <f>IF($A47="Totals",SUM(E$14:E46),IF($A47=" "," ",($B47+$C47)*($E$8/100)))</f>
        <v xml:space="preserve"> </v>
      </c>
      <c r="F47" s="94" t="str">
        <f>IF($A47="Totals",SUM(F$14:F46),IF($A47=" "," ",($B47+$C47)*($G$8/100)))</f>
        <v xml:space="preserve"> </v>
      </c>
      <c r="G47" s="95" t="str">
        <f>IF($A47="Totals",SUM(G$14:G46),IF($A47=" "," ",D47*($C$11/100)))</f>
        <v xml:space="preserve"> </v>
      </c>
      <c r="H47" s="95" t="str">
        <f>IF($A47="Totals",SUM(H$14:H46),IF($A47=" "," ",E47*($E$11/100)))</f>
        <v xml:space="preserve"> </v>
      </c>
      <c r="I47" s="95" t="str">
        <f>IF($A47="Totals",SUM(I$14:I46),IF($A47=" "," ",SUM(G47:H47)))</f>
        <v xml:space="preserve"> </v>
      </c>
      <c r="J47" s="95" t="str">
        <f>IF($A47="Totals",SUM(J$14:J46),IF($A47=" "," ",FV($G$11/100,$G$4-A47,0,-I47)))</f>
        <v xml:space="preserve"> </v>
      </c>
    </row>
    <row r="48" spans="1:10">
      <c r="A48" s="77" t="str">
        <f t="shared" ref="A48:A66" si="2">IF($A47="Totals"," ",IF(A47=" "," ",IF($A47=$G$4,"Totals",$A47+1)))</f>
        <v xml:space="preserve"> </v>
      </c>
      <c r="B48" s="93" t="str">
        <f t="shared" ref="B48:B63" si="3">IF($A48="Totals",SUM(B47:F47),IF($A48=" "," ",SUM(B47:F47)))</f>
        <v xml:space="preserve"> </v>
      </c>
      <c r="C48" s="93" t="str">
        <f>IF($A48="Totals",SUM(C$14:C47),IF($A48=" "," ",$E$4))</f>
        <v xml:space="preserve"> </v>
      </c>
      <c r="D48" s="94" t="str">
        <f>IF($A48="Totals",SUM(D$14:D47),IF($A48=" "," ",($B48+$C48)*($C$8/100)))</f>
        <v xml:space="preserve"> </v>
      </c>
      <c r="E48" s="94" t="str">
        <f>IF($A48="Totals",SUM(E$14:E47),IF($A48=" "," ",($B48+$C48)*($E$8/100)))</f>
        <v xml:space="preserve"> </v>
      </c>
      <c r="F48" s="94" t="str">
        <f>IF($A48="Totals",SUM(F$14:F47),IF($A48=" "," ",($B48+$C48)*($G$8/100)))</f>
        <v xml:space="preserve"> </v>
      </c>
      <c r="G48" s="95" t="str">
        <f>IF($A48="Totals",SUM(G$14:G47),IF($A48=" "," ",D48*($C$11/100)))</f>
        <v xml:space="preserve"> </v>
      </c>
      <c r="H48" s="95" t="str">
        <f>IF($A48="Totals",SUM(H$14:H47),IF($A48=" "," ",E48*($E$11/100)))</f>
        <v xml:space="preserve"> </v>
      </c>
      <c r="I48" s="95" t="str">
        <f>IF($A48="Totals",SUM(I$14:I47),IF($A48=" "," ",SUM(G48:H48)))</f>
        <v xml:space="preserve"> </v>
      </c>
      <c r="J48" s="95" t="str">
        <f>IF($A48="Totals",SUM(J$14:J47),IF($A48=" "," ",FV($G$11/100,$G$4-A48,0,-I48)))</f>
        <v xml:space="preserve"> </v>
      </c>
    </row>
    <row r="49" spans="1:10">
      <c r="A49" s="77" t="str">
        <f t="shared" si="2"/>
        <v xml:space="preserve"> </v>
      </c>
      <c r="B49" s="93" t="str">
        <f t="shared" si="3"/>
        <v xml:space="preserve"> </v>
      </c>
      <c r="C49" s="93" t="str">
        <f>IF($A49="Totals",SUM(C$14:C48),IF($A49=" "," ",$E$4))</f>
        <v xml:space="preserve"> </v>
      </c>
      <c r="D49" s="94" t="str">
        <f>IF($A49="Totals",SUM(D$14:D48),IF($A49=" "," ",($B49+$C49)*($C$8/100)))</f>
        <v xml:space="preserve"> </v>
      </c>
      <c r="E49" s="94" t="str">
        <f>IF($A49="Totals",SUM(E$14:E48),IF($A49=" "," ",($B49+$C49)*($E$8/100)))</f>
        <v xml:space="preserve"> </v>
      </c>
      <c r="F49" s="94" t="str">
        <f>IF($A49="Totals",SUM(F$14:F48),IF($A49=" "," ",($B49+$C49)*($G$8/100)))</f>
        <v xml:space="preserve"> </v>
      </c>
      <c r="G49" s="95" t="str">
        <f>IF($A49="Totals",SUM(G$14:G48),IF($A49=" "," ",D49*($C$11/100)))</f>
        <v xml:space="preserve"> </v>
      </c>
      <c r="H49" s="95" t="str">
        <f>IF($A49="Totals",SUM(H$14:H48),IF($A49=" "," ",E49*($E$11/100)))</f>
        <v xml:space="preserve"> </v>
      </c>
      <c r="I49" s="95" t="str">
        <f>IF($A49="Totals",SUM(I$14:I48),IF($A49=" "," ",SUM(G49:H49)))</f>
        <v xml:space="preserve"> </v>
      </c>
      <c r="J49" s="95" t="str">
        <f>IF($A49="Totals",SUM(J$14:J48),IF($A49=" "," ",FV($G$11/100,$G$4-A49,0,-I49)))</f>
        <v xml:space="preserve"> </v>
      </c>
    </row>
    <row r="50" spans="1:10">
      <c r="A50" s="77" t="str">
        <f t="shared" si="2"/>
        <v xml:space="preserve"> </v>
      </c>
      <c r="B50" s="93" t="str">
        <f t="shared" si="3"/>
        <v xml:space="preserve"> </v>
      </c>
      <c r="C50" s="93" t="str">
        <f>IF($A50="Totals",SUM(C$14:C49),IF($A50=" "," ",$E$4))</f>
        <v xml:space="preserve"> </v>
      </c>
      <c r="D50" s="94" t="str">
        <f>IF($A50="Totals",SUM(D$14:D49),IF($A50=" "," ",($B50+$C50)*($C$8/100)))</f>
        <v xml:space="preserve"> </v>
      </c>
      <c r="E50" s="94" t="str">
        <f>IF($A50="Totals",SUM(E$14:E49),IF($A50=" "," ",($B50+$C50)*($E$8/100)))</f>
        <v xml:space="preserve"> </v>
      </c>
      <c r="F50" s="94" t="str">
        <f>IF($A50="Totals",SUM(F$14:F49),IF($A50=" "," ",($B50+$C50)*($G$8/100)))</f>
        <v xml:space="preserve"> </v>
      </c>
      <c r="G50" s="95" t="str">
        <f>IF($A50="Totals",SUM(G$14:G49),IF($A50=" "," ",D50*($C$11/100)))</f>
        <v xml:space="preserve"> </v>
      </c>
      <c r="H50" s="95" t="str">
        <f>IF($A50="Totals",SUM(H$14:H49),IF($A50=" "," ",E50*($E$11/100)))</f>
        <v xml:space="preserve"> </v>
      </c>
      <c r="I50" s="95" t="str">
        <f>IF($A50="Totals",SUM(I$14:I49),IF($A50=" "," ",SUM(G50:H50)))</f>
        <v xml:space="preserve"> </v>
      </c>
      <c r="J50" s="95" t="str">
        <f>IF($A50="Totals",SUM(J$14:J49),IF($A50=" "," ",FV($G$11/100,$G$4-A50,0,-I50)))</f>
        <v xml:space="preserve"> </v>
      </c>
    </row>
    <row r="51" spans="1:10">
      <c r="A51" s="77" t="str">
        <f t="shared" si="2"/>
        <v xml:space="preserve"> </v>
      </c>
      <c r="B51" s="93" t="str">
        <f t="shared" si="3"/>
        <v xml:space="preserve"> </v>
      </c>
      <c r="C51" s="93" t="str">
        <f>IF($A51="Totals",SUM(C$14:C50),IF($A51=" "," ",$E$4))</f>
        <v xml:space="preserve"> </v>
      </c>
      <c r="D51" s="94" t="str">
        <f>IF($A51="Totals",SUM(D$14:D50),IF($A51=" "," ",($B51+$C51)*($C$8/100)))</f>
        <v xml:space="preserve"> </v>
      </c>
      <c r="E51" s="94" t="str">
        <f>IF($A51="Totals",SUM(E$14:E50),IF($A51=" "," ",($B51+$C51)*($E$8/100)))</f>
        <v xml:space="preserve"> </v>
      </c>
      <c r="F51" s="94" t="str">
        <f>IF($A51="Totals",SUM(F$14:F50),IF($A51=" "," ",($B51+$C51)*($G$8/100)))</f>
        <v xml:space="preserve"> </v>
      </c>
      <c r="G51" s="95" t="str">
        <f>IF($A51="Totals",SUM(G$14:G50),IF($A51=" "," ",D51*($C$11/100)))</f>
        <v xml:space="preserve"> </v>
      </c>
      <c r="H51" s="95" t="str">
        <f>IF($A51="Totals",SUM(H$14:H50),IF($A51=" "," ",E51*($E$11/100)))</f>
        <v xml:space="preserve"> </v>
      </c>
      <c r="I51" s="95" t="str">
        <f>IF($A51="Totals",SUM(I$14:I50),IF($A51=" "," ",SUM(G51:H51)))</f>
        <v xml:space="preserve"> </v>
      </c>
      <c r="J51" s="95" t="str">
        <f>IF($A51="Totals",SUM(J$14:J50),IF($A51=" "," ",FV($G$11/100,$G$4-A51,0,-I51)))</f>
        <v xml:space="preserve"> </v>
      </c>
    </row>
    <row r="52" spans="1:10">
      <c r="A52" s="77" t="str">
        <f t="shared" si="2"/>
        <v xml:space="preserve"> </v>
      </c>
      <c r="B52" s="93" t="str">
        <f t="shared" si="3"/>
        <v xml:space="preserve"> </v>
      </c>
      <c r="C52" s="93" t="str">
        <f>IF($A52="Totals",SUM(C$14:C51),IF($A52=" "," ",$E$4))</f>
        <v xml:space="preserve"> </v>
      </c>
      <c r="D52" s="94" t="str">
        <f>IF($A52="Totals",SUM(D$14:D51),IF($A52=" "," ",($B52+$C52)*($C$8/100)))</f>
        <v xml:space="preserve"> </v>
      </c>
      <c r="E52" s="94" t="str">
        <f>IF($A52="Totals",SUM(E$14:E51),IF($A52=" "," ",($B52+$C52)*($E$8/100)))</f>
        <v xml:space="preserve"> </v>
      </c>
      <c r="F52" s="94" t="str">
        <f>IF($A52="Totals",SUM(F$14:F51),IF($A52=" "," ",($B52+$C52)*($G$8/100)))</f>
        <v xml:space="preserve"> </v>
      </c>
      <c r="G52" s="95" t="str">
        <f>IF($A52="Totals",SUM(G$14:G51),IF($A52=" "," ",D52*($C$11/100)))</f>
        <v xml:space="preserve"> </v>
      </c>
      <c r="H52" s="95" t="str">
        <f>IF($A52="Totals",SUM(H$14:H51),IF($A52=" "," ",E52*($E$11/100)))</f>
        <v xml:space="preserve"> </v>
      </c>
      <c r="I52" s="95" t="str">
        <f>IF($A52="Totals",SUM(I$14:I51),IF($A52=" "," ",SUM(G52:H52)))</f>
        <v xml:space="preserve"> </v>
      </c>
      <c r="J52" s="95" t="str">
        <f>IF($A52="Totals",SUM(J$14:J51),IF($A52=" "," ",FV($G$11/100,$G$4-A52,0,-I52)))</f>
        <v xml:space="preserve"> </v>
      </c>
    </row>
    <row r="53" spans="1:10">
      <c r="A53" s="77" t="str">
        <f t="shared" si="2"/>
        <v xml:space="preserve"> </v>
      </c>
      <c r="B53" s="93" t="str">
        <f t="shared" si="3"/>
        <v xml:space="preserve"> </v>
      </c>
      <c r="C53" s="93" t="str">
        <f>IF($A53="Totals",SUM(C$14:C52),IF($A53=" "," ",$E$4))</f>
        <v xml:space="preserve"> </v>
      </c>
      <c r="D53" s="94" t="str">
        <f>IF($A53="Totals",SUM(D$14:D52),IF($A53=" "," ",($B53+$C53)*($C$8/100)))</f>
        <v xml:space="preserve"> </v>
      </c>
      <c r="E53" s="94" t="str">
        <f>IF($A53="Totals",SUM(E$14:E52),IF($A53=" "," ",($B53+$C53)*($E$8/100)))</f>
        <v xml:space="preserve"> </v>
      </c>
      <c r="F53" s="94" t="str">
        <f>IF($A53="Totals",SUM(F$14:F52),IF($A53=" "," ",($B53+$C53)*($G$8/100)))</f>
        <v xml:space="preserve"> </v>
      </c>
      <c r="G53" s="95" t="str">
        <f>IF($A53="Totals",SUM(G$14:G52),IF($A53=" "," ",D53*($C$11/100)))</f>
        <v xml:space="preserve"> </v>
      </c>
      <c r="H53" s="95" t="str">
        <f>IF($A53="Totals",SUM(H$14:H52),IF($A53=" "," ",E53*($E$11/100)))</f>
        <v xml:space="preserve"> </v>
      </c>
      <c r="I53" s="95" t="str">
        <f>IF($A53="Totals",SUM(I$14:I52),IF($A53=" "," ",SUM(G53:H53)))</f>
        <v xml:space="preserve"> </v>
      </c>
      <c r="J53" s="95" t="str">
        <f>IF($A53="Totals",SUM(J$14:J52),IF($A53=" "," ",FV($G$11/100,$G$4-A53,0,-I53)))</f>
        <v xml:space="preserve"> </v>
      </c>
    </row>
    <row r="54" spans="1:10">
      <c r="A54" s="77" t="str">
        <f t="shared" si="2"/>
        <v xml:space="preserve"> </v>
      </c>
      <c r="B54" s="93" t="str">
        <f t="shared" si="3"/>
        <v xml:space="preserve"> </v>
      </c>
      <c r="C54" s="93" t="str">
        <f>IF($A54="Totals",SUM(C$14:C53),IF($A54=" "," ",$E$4))</f>
        <v xml:space="preserve"> </v>
      </c>
      <c r="D54" s="94" t="str">
        <f>IF($A54="Totals",SUM(D$14:D53),IF($A54=" "," ",($B54+$C54)*($C$8/100)))</f>
        <v xml:space="preserve"> </v>
      </c>
      <c r="E54" s="94" t="str">
        <f>IF($A54="Totals",SUM(E$14:E53),IF($A54=" "," ",($B54+$C54)*($E$8/100)))</f>
        <v xml:space="preserve"> </v>
      </c>
      <c r="F54" s="94" t="str">
        <f>IF($A54="Totals",SUM(F$14:F53),IF($A54=" "," ",($B54+$C54)*($G$8/100)))</f>
        <v xml:space="preserve"> </v>
      </c>
      <c r="G54" s="95" t="str">
        <f>IF($A54="Totals",SUM(G$14:G53),IF($A54=" "," ",D54*($C$11/100)))</f>
        <v xml:space="preserve"> </v>
      </c>
      <c r="H54" s="95" t="str">
        <f>IF($A54="Totals",SUM(H$14:H53),IF($A54=" "," ",E54*($E$11/100)))</f>
        <v xml:space="preserve"> </v>
      </c>
      <c r="I54" s="95" t="str">
        <f>IF($A54="Totals",SUM(I$14:I53),IF($A54=" "," ",SUM(G54:H54)))</f>
        <v xml:space="preserve"> </v>
      </c>
      <c r="J54" s="95" t="str">
        <f>IF($A54="Totals",SUM(J$14:J53),IF($A54=" "," ",FV($G$11/100,$G$4-A54,0,-I54)))</f>
        <v xml:space="preserve"> </v>
      </c>
    </row>
    <row r="55" spans="1:10">
      <c r="A55" s="77" t="str">
        <f t="shared" si="2"/>
        <v xml:space="preserve"> </v>
      </c>
      <c r="B55" s="93" t="str">
        <f t="shared" si="3"/>
        <v xml:space="preserve"> </v>
      </c>
      <c r="C55" s="93" t="str">
        <f>IF($A55="Totals",SUM(C$14:C54),IF($A55=" "," ",$E$4))</f>
        <v xml:space="preserve"> </v>
      </c>
      <c r="D55" s="94" t="str">
        <f>IF($A55="Totals",SUM(D$14:D54),IF($A55=" "," ",($B55+$C55)*($C$8/100)))</f>
        <v xml:space="preserve"> </v>
      </c>
      <c r="E55" s="94" t="str">
        <f>IF($A55="Totals",SUM(E$14:E54),IF($A55=" "," ",($B55+$C55)*($E$8/100)))</f>
        <v xml:space="preserve"> </v>
      </c>
      <c r="F55" s="94" t="str">
        <f>IF($A55="Totals",SUM(F$14:F54),IF($A55=" "," ",($B55+$C55)*($G$8/100)))</f>
        <v xml:space="preserve"> </v>
      </c>
      <c r="G55" s="95" t="str">
        <f>IF($A55="Totals",SUM(G$14:G54),IF($A55=" "," ",D55*($C$11/100)))</f>
        <v xml:space="preserve"> </v>
      </c>
      <c r="H55" s="95" t="str">
        <f>IF($A55="Totals",SUM(H$14:H54),IF($A55=" "," ",E55*($E$11/100)))</f>
        <v xml:space="preserve"> </v>
      </c>
      <c r="I55" s="95" t="str">
        <f>IF($A55="Totals",SUM(I$14:I54),IF($A55=" "," ",SUM(G55:H55)))</f>
        <v xml:space="preserve"> </v>
      </c>
      <c r="J55" s="95" t="str">
        <f>IF($A55="Totals",SUM(J$14:J54),IF($A55=" "," ",FV($G$11/100,$G$4-A55,0,-I55)))</f>
        <v xml:space="preserve"> </v>
      </c>
    </row>
    <row r="56" spans="1:10">
      <c r="A56" s="77" t="str">
        <f t="shared" si="2"/>
        <v xml:space="preserve"> </v>
      </c>
      <c r="B56" s="93" t="str">
        <f t="shared" si="3"/>
        <v xml:space="preserve"> </v>
      </c>
      <c r="C56" s="93" t="str">
        <f>IF($A56="Totals",SUM(C$14:C55),IF($A56=" "," ",$E$4))</f>
        <v xml:space="preserve"> </v>
      </c>
      <c r="D56" s="94" t="str">
        <f>IF($A56="Totals",SUM(D$14:D55),IF($A56=" "," ",($B56+$C56)*($C$8/100)))</f>
        <v xml:space="preserve"> </v>
      </c>
      <c r="E56" s="94" t="str">
        <f>IF($A56="Totals",SUM(E$14:E55),IF($A56=" "," ",($B56+$C56)*($E$8/100)))</f>
        <v xml:space="preserve"> </v>
      </c>
      <c r="F56" s="94" t="str">
        <f>IF($A56="Totals",SUM(F$14:F55),IF($A56=" "," ",($B56+$C56)*($G$8/100)))</f>
        <v xml:space="preserve"> </v>
      </c>
      <c r="G56" s="95" t="str">
        <f>IF($A56="Totals",SUM(G$14:G55),IF($A56=" "," ",D56*($C$11/100)))</f>
        <v xml:space="preserve"> </v>
      </c>
      <c r="H56" s="95" t="str">
        <f>IF($A56="Totals",SUM(H$14:H55),IF($A56=" "," ",E56*($E$11/100)))</f>
        <v xml:space="preserve"> </v>
      </c>
      <c r="I56" s="95" t="str">
        <f>IF($A56="Totals",SUM(I$14:I55),IF($A56=" "," ",SUM(G56:H56)))</f>
        <v xml:space="preserve"> </v>
      </c>
      <c r="J56" s="95" t="str">
        <f>IF($A56="Totals",SUM(J$14:J55),IF($A56=" "," ",FV($G$11/100,$G$4-A56,0,-I56)))</f>
        <v xml:space="preserve"> </v>
      </c>
    </row>
    <row r="57" spans="1:10">
      <c r="A57" s="77" t="str">
        <f t="shared" si="2"/>
        <v xml:space="preserve"> </v>
      </c>
      <c r="B57" s="93" t="str">
        <f t="shared" si="3"/>
        <v xml:space="preserve"> </v>
      </c>
      <c r="C57" s="93" t="str">
        <f>IF($A57="Totals",SUM(C$14:C56),IF($A57=" "," ",$E$4))</f>
        <v xml:space="preserve"> </v>
      </c>
      <c r="D57" s="94" t="str">
        <f>IF($A57="Totals",SUM(D$14:D56),IF($A57=" "," ",($B57+$C57)*($C$8/100)))</f>
        <v xml:space="preserve"> </v>
      </c>
      <c r="E57" s="94" t="str">
        <f>IF($A57="Totals",SUM(E$14:E56),IF($A57=" "," ",($B57+$C57)*($E$8/100)))</f>
        <v xml:space="preserve"> </v>
      </c>
      <c r="F57" s="94" t="str">
        <f>IF($A57="Totals",SUM(F$14:F56),IF($A57=" "," ",($B57+$C57)*($G$8/100)))</f>
        <v xml:space="preserve"> </v>
      </c>
      <c r="G57" s="95" t="str">
        <f>IF($A57="Totals",SUM(G$14:G56),IF($A57=" "," ",D57*($C$11/100)))</f>
        <v xml:space="preserve"> </v>
      </c>
      <c r="H57" s="95" t="str">
        <f>IF($A57="Totals",SUM(H$14:H56),IF($A57=" "," ",E57*($E$11/100)))</f>
        <v xml:space="preserve"> </v>
      </c>
      <c r="I57" s="95" t="str">
        <f>IF($A57="Totals",SUM(I$14:I56),IF($A57=" "," ",SUM(G57:H57)))</f>
        <v xml:space="preserve"> </v>
      </c>
      <c r="J57" s="95" t="str">
        <f>IF($A57="Totals",SUM(J$14:J56),IF($A57=" "," ",FV($G$11/100,$G$4-A57,0,-I57)))</f>
        <v xml:space="preserve"> </v>
      </c>
    </row>
    <row r="58" spans="1:10">
      <c r="A58" s="77" t="str">
        <f t="shared" si="2"/>
        <v xml:space="preserve"> </v>
      </c>
      <c r="B58" s="93" t="str">
        <f t="shared" si="3"/>
        <v xml:space="preserve"> </v>
      </c>
      <c r="C58" s="93" t="str">
        <f>IF($A58="Totals",SUM(C$14:C57),IF($A58=" "," ",$E$4))</f>
        <v xml:space="preserve"> </v>
      </c>
      <c r="D58" s="94" t="str">
        <f>IF($A58="Totals",SUM(D$14:D57),IF($A58=" "," ",($B58+$C58)*($C$8/100)))</f>
        <v xml:space="preserve"> </v>
      </c>
      <c r="E58" s="94" t="str">
        <f>IF($A58="Totals",SUM(E$14:E57),IF($A58=" "," ",($B58+$C58)*($E$8/100)))</f>
        <v xml:space="preserve"> </v>
      </c>
      <c r="F58" s="94" t="str">
        <f>IF($A58="Totals",SUM(F$14:F57),IF($A58=" "," ",($B58+$C58)*($G$8/100)))</f>
        <v xml:space="preserve"> </v>
      </c>
      <c r="G58" s="95" t="str">
        <f>IF($A58="Totals",SUM(G$14:G57),IF($A58=" "," ",D58*($C$11/100)))</f>
        <v xml:space="preserve"> </v>
      </c>
      <c r="H58" s="95" t="str">
        <f>IF($A58="Totals",SUM(H$14:H57),IF($A58=" "," ",E58*($E$11/100)))</f>
        <v xml:space="preserve"> </v>
      </c>
      <c r="I58" s="95" t="str">
        <f>IF($A58="Totals",SUM(I$14:I57),IF($A58=" "," ",SUM(G58:H58)))</f>
        <v xml:space="preserve"> </v>
      </c>
      <c r="J58" s="95" t="str">
        <f>IF($A58="Totals",SUM(J$14:J57),IF($A58=" "," ",FV($G$11/100,$G$4-A58,0,-I58)))</f>
        <v xml:space="preserve"> </v>
      </c>
    </row>
    <row r="59" spans="1:10">
      <c r="A59" s="77" t="str">
        <f t="shared" si="2"/>
        <v xml:space="preserve"> </v>
      </c>
      <c r="B59" s="93" t="str">
        <f t="shared" si="3"/>
        <v xml:space="preserve"> </v>
      </c>
      <c r="C59" s="93" t="str">
        <f>IF($A59="Totals",SUM(C$14:C58),IF($A59=" "," ",$E$4))</f>
        <v xml:space="preserve"> </v>
      </c>
      <c r="D59" s="94" t="str">
        <f>IF($A59="Totals",SUM(D$14:D58),IF($A59=" "," ",($B59+$C59)*($C$8/100)))</f>
        <v xml:space="preserve"> </v>
      </c>
      <c r="E59" s="94" t="str">
        <f>IF($A59="Totals",SUM(E$14:E58),IF($A59=" "," ",($B59+$C59)*($E$8/100)))</f>
        <v xml:space="preserve"> </v>
      </c>
      <c r="F59" s="94" t="str">
        <f>IF($A59="Totals",SUM(F$14:F58),IF($A59=" "," ",($B59+$C59)*($G$8/100)))</f>
        <v xml:space="preserve"> </v>
      </c>
      <c r="G59" s="95" t="str">
        <f>IF($A59="Totals",SUM(G$14:G58),IF($A59=" "," ",D59*($C$11/100)))</f>
        <v xml:space="preserve"> </v>
      </c>
      <c r="H59" s="95" t="str">
        <f>IF($A59="Totals",SUM(H$14:H58),IF($A59=" "," ",E59*($E$11/100)))</f>
        <v xml:space="preserve"> </v>
      </c>
      <c r="I59" s="95" t="str">
        <f>IF($A59="Totals",SUM(I$14:I58),IF($A59=" "," ",SUM(G59:H59)))</f>
        <v xml:space="preserve"> </v>
      </c>
      <c r="J59" s="95" t="str">
        <f>IF($A59="Totals",SUM(J$14:J58),IF($A59=" "," ",FV($G$11/100,$G$4-A59,0,-I59)))</f>
        <v xml:space="preserve"> </v>
      </c>
    </row>
    <row r="60" spans="1:10">
      <c r="A60" s="77" t="str">
        <f t="shared" si="2"/>
        <v xml:space="preserve"> </v>
      </c>
      <c r="B60" s="93" t="str">
        <f t="shared" si="3"/>
        <v xml:space="preserve"> </v>
      </c>
      <c r="C60" s="93" t="str">
        <f>IF($A60="Totals",SUM(C$14:C59),IF($A60=" "," ",$E$4))</f>
        <v xml:space="preserve"> </v>
      </c>
      <c r="D60" s="94" t="str">
        <f>IF($A60="Totals",SUM(D$14:D59),IF($A60=" "," ",($B60+$C60)*($C$8/100)))</f>
        <v xml:space="preserve"> </v>
      </c>
      <c r="E60" s="94" t="str">
        <f>IF($A60="Totals",SUM(E$14:E59),IF($A60=" "," ",($B60+$C60)*($E$8/100)))</f>
        <v xml:space="preserve"> </v>
      </c>
      <c r="F60" s="94" t="str">
        <f>IF($A60="Totals",SUM(F$14:F59),IF($A60=" "," ",($B60+$C60)*($G$8/100)))</f>
        <v xml:space="preserve"> </v>
      </c>
      <c r="G60" s="95" t="str">
        <f>IF($A60="Totals",SUM(G$14:G59),IF($A60=" "," ",D60*($C$11/100)))</f>
        <v xml:space="preserve"> </v>
      </c>
      <c r="H60" s="95" t="str">
        <f>IF($A60="Totals",SUM(H$14:H59),IF($A60=" "," ",E60*($E$11/100)))</f>
        <v xml:space="preserve"> </v>
      </c>
      <c r="I60" s="95" t="str">
        <f>IF($A60="Totals",SUM(I$14:I59),IF($A60=" "," ",SUM(G60:H60)))</f>
        <v xml:space="preserve"> </v>
      </c>
      <c r="J60" s="95" t="str">
        <f>IF($A60="Totals",SUM(J$14:J59),IF($A60=" "," ",FV($G$11/100,$G$4-A60,0,-I60)))</f>
        <v xml:space="preserve"> </v>
      </c>
    </row>
    <row r="61" spans="1:10">
      <c r="A61" s="77" t="str">
        <f t="shared" si="2"/>
        <v xml:space="preserve"> </v>
      </c>
      <c r="B61" s="93" t="str">
        <f t="shared" si="3"/>
        <v xml:space="preserve"> </v>
      </c>
      <c r="C61" s="93" t="str">
        <f>IF($A61="Totals",SUM(C$14:C60),IF($A61=" "," ",$E$4))</f>
        <v xml:space="preserve"> </v>
      </c>
      <c r="D61" s="94" t="str">
        <f>IF($A61="Totals",SUM(D$14:D60),IF($A61=" "," ",($B61+$C61)*($C$8/100)))</f>
        <v xml:space="preserve"> </v>
      </c>
      <c r="E61" s="94" t="str">
        <f>IF($A61="Totals",SUM(E$14:E60),IF($A61=" "," ",($B61+$C61)*($E$8/100)))</f>
        <v xml:space="preserve"> </v>
      </c>
      <c r="F61" s="94" t="str">
        <f>IF($A61="Totals",SUM(F$14:F60),IF($A61=" "," ",($B61+$C61)*($G$8/100)))</f>
        <v xml:space="preserve"> </v>
      </c>
      <c r="G61" s="95" t="str">
        <f>IF($A61="Totals",SUM(G$14:G60),IF($A61=" "," ",D61*($C$11/100)))</f>
        <v xml:space="preserve"> </v>
      </c>
      <c r="H61" s="95" t="str">
        <f>IF($A61="Totals",SUM(H$14:H60),IF($A61=" "," ",E61*($E$11/100)))</f>
        <v xml:space="preserve"> </v>
      </c>
      <c r="I61" s="95" t="str">
        <f>IF($A61="Totals",SUM(I$14:I60),IF($A61=" "," ",SUM(G61:H61)))</f>
        <v xml:space="preserve"> </v>
      </c>
      <c r="J61" s="95" t="str">
        <f>IF($A61="Totals",SUM(J$14:J60),IF($A61=" "," ",FV($G$11/100,$G$4-A61,0,-I61)))</f>
        <v xml:space="preserve"> </v>
      </c>
    </row>
    <row r="62" spans="1:10">
      <c r="A62" s="77" t="str">
        <f t="shared" si="2"/>
        <v xml:space="preserve"> </v>
      </c>
      <c r="B62" s="93" t="str">
        <f t="shared" si="3"/>
        <v xml:space="preserve"> </v>
      </c>
      <c r="C62" s="93" t="str">
        <f>IF($A62="Totals",SUM(C$14:C61),IF($A62=" "," ",$E$4))</f>
        <v xml:space="preserve"> </v>
      </c>
      <c r="D62" s="94" t="str">
        <f>IF($A62="Totals",SUM(D$14:D61),IF($A62=" "," ",($B62+$C62)*($C$8/100)))</f>
        <v xml:space="preserve"> </v>
      </c>
      <c r="E62" s="94" t="str">
        <f>IF($A62="Totals",SUM(E$14:E61),IF($A62=" "," ",($B62+$C62)*($E$8/100)))</f>
        <v xml:space="preserve"> </v>
      </c>
      <c r="F62" s="94" t="str">
        <f>IF($A62="Totals",SUM(F$14:F61),IF($A62=" "," ",($B62+$C62)*($G$8/100)))</f>
        <v xml:space="preserve"> </v>
      </c>
      <c r="G62" s="95" t="str">
        <f>IF($A62="Totals",SUM(G$14:G61),IF($A62=" "," ",D62*($C$11/100)))</f>
        <v xml:space="preserve"> </v>
      </c>
      <c r="H62" s="95" t="str">
        <f>IF($A62="Totals",SUM(H$14:H61),IF($A62=" "," ",E62*($E$11/100)))</f>
        <v xml:space="preserve"> </v>
      </c>
      <c r="I62" s="95" t="str">
        <f>IF($A62="Totals",SUM(I$14:I61),IF($A62=" "," ",SUM(G62:H62)))</f>
        <v xml:space="preserve"> </v>
      </c>
      <c r="J62" s="95" t="str">
        <f>IF($A62="Totals",SUM(J$14:J61),IF($A62=" "," ",FV($G$11/100,$G$4-A62,0,-I62)))</f>
        <v xml:space="preserve"> </v>
      </c>
    </row>
    <row r="63" spans="1:10">
      <c r="A63" s="77" t="str">
        <f t="shared" si="2"/>
        <v xml:space="preserve"> </v>
      </c>
      <c r="B63" s="93" t="str">
        <f t="shared" si="3"/>
        <v xml:space="preserve"> </v>
      </c>
      <c r="C63" s="93" t="str">
        <f>IF($A63="Totals",SUM(C$14:C62),IF($A63=" "," ",$E$4))</f>
        <v xml:space="preserve"> </v>
      </c>
      <c r="D63" s="94" t="str">
        <f>IF($A63="Totals",SUM(D$14:D62),IF($A63=" "," ",($B63+$C63)*($C$8/100)))</f>
        <v xml:space="preserve"> </v>
      </c>
      <c r="E63" s="94" t="str">
        <f>IF($A63="Totals",SUM(E$14:E62),IF($A63=" "," ",($B63+$C63)*($E$8/100)))</f>
        <v xml:space="preserve"> </v>
      </c>
      <c r="F63" s="94" t="str">
        <f>IF($A63="Totals",SUM(F$14:F62),IF($A63=" "," ",($B63+$C63)*($G$8/100)))</f>
        <v xml:space="preserve"> </v>
      </c>
      <c r="G63" s="95" t="str">
        <f>IF($A63="Totals",SUM(G$14:G62),IF($A63=" "," ",D63*($C$11/100)))</f>
        <v xml:space="preserve"> </v>
      </c>
      <c r="H63" s="95" t="str">
        <f>IF($A63="Totals",SUM(H$14:H62),IF($A63=" "," ",E63*($E$11/100)))</f>
        <v xml:space="preserve"> </v>
      </c>
      <c r="I63" s="95" t="str">
        <f>IF($A63="Totals",SUM(I$14:I62),IF($A63=" "," ",SUM(G63:H63)))</f>
        <v xml:space="preserve"> </v>
      </c>
      <c r="J63" s="95" t="str">
        <f>IF($A63="Totals",SUM(J$14:J62),IF($A63=" "," ",FV($G$11/100,$G$4-A63,0,-I63)))</f>
        <v xml:space="preserve"> </v>
      </c>
    </row>
    <row r="64" spans="1:10">
      <c r="A64" s="77" t="str">
        <f t="shared" si="2"/>
        <v xml:space="preserve"> </v>
      </c>
      <c r="B64" s="93" t="str">
        <f>IF($A64="Totals",SUM(B63:F63),IF($A64=" "," ",SUM(B63:F63)))</f>
        <v xml:space="preserve"> </v>
      </c>
      <c r="C64" s="93" t="str">
        <f>IF($A64="Totals",SUM(C$14:C63),IF($A64=" "," ",$E$4))</f>
        <v xml:space="preserve"> </v>
      </c>
      <c r="D64" s="94" t="str">
        <f>IF($A64="Totals",SUM(D$14:D63),IF($A64=" "," ",($B64+$C64)*($C$8/100)))</f>
        <v xml:space="preserve"> </v>
      </c>
      <c r="E64" s="94" t="str">
        <f>IF($A64="Totals",SUM(E$14:E63),IF($A64=" "," ",($B64+$C64)*($E$8/100)))</f>
        <v xml:space="preserve"> </v>
      </c>
      <c r="F64" s="94" t="str">
        <f>IF($A64="Totals",SUM(F$14:F63),IF($A64=" "," ",($B64+$C64)*($G$8/100)))</f>
        <v xml:space="preserve"> </v>
      </c>
      <c r="G64" s="95" t="str">
        <f>IF($A64="Totals",SUM(G$14:G63),IF($A64=" "," ",D64*($C$11/100)))</f>
        <v xml:space="preserve"> </v>
      </c>
      <c r="H64" s="95" t="str">
        <f>IF($A64="Totals",SUM(H$14:H63),IF($A64=" "," ",E64*($E$11/100)))</f>
        <v xml:space="preserve"> </v>
      </c>
      <c r="I64" s="95" t="str">
        <f>IF($A64="Totals",SUM(I$14:I63),IF($A64=" "," ",SUM(G64:H64)))</f>
        <v xml:space="preserve"> </v>
      </c>
      <c r="J64" s="95" t="str">
        <f>IF($A64="Totals",SUM(J$14:J63),IF($A64=" "," ",FV($G$11/100,$G$4-A64,0,-I64)))</f>
        <v xml:space="preserve"> </v>
      </c>
    </row>
    <row r="65" spans="1:10">
      <c r="A65" s="77" t="str">
        <f t="shared" si="2"/>
        <v xml:space="preserve"> </v>
      </c>
      <c r="B65" s="93" t="str">
        <f>IF($A65="Totals",SUM(B64:F64),IF($A65=" "," ",SUM(B64:F64)))</f>
        <v xml:space="preserve"> </v>
      </c>
      <c r="C65" s="93" t="str">
        <f>IF($A65="Totals",SUM(C$14:C64),IF($A65=" "," ",$E$4))</f>
        <v xml:space="preserve"> </v>
      </c>
      <c r="D65" s="94" t="str">
        <f>IF($A65="Totals",SUM(D$14:D64),IF($A65=" "," ",($B65+$C65)*($C$8/100)))</f>
        <v xml:space="preserve"> </v>
      </c>
      <c r="E65" s="94" t="str">
        <f>IF($A65="Totals",SUM(E$14:E64),IF($A65=" "," ",($B65+$C65)*($E$8/100)))</f>
        <v xml:space="preserve"> </v>
      </c>
      <c r="F65" s="94" t="str">
        <f>IF($A65="Totals",SUM(F$14:F64),IF($A65=" "," ",($B65+$C65)*($G$8/100)))</f>
        <v xml:space="preserve"> </v>
      </c>
      <c r="G65" s="95" t="str">
        <f>IF($A65="Totals",SUM(G$14:G64),IF($A65=" "," ",D65*($C$11/100)))</f>
        <v xml:space="preserve"> </v>
      </c>
      <c r="H65" s="95" t="str">
        <f>IF($A65="Totals",SUM(H$14:H64),IF($A65=" "," ",E65*($E$11/100)))</f>
        <v xml:space="preserve"> </v>
      </c>
      <c r="I65" s="95" t="str">
        <f>IF($A65="Totals",SUM(I$14:I64),IF($A65=" "," ",SUM(G65:H65)))</f>
        <v xml:space="preserve"> </v>
      </c>
      <c r="J65" s="95" t="str">
        <f>IF($A65="Totals",SUM(J$14:J64),IF($A65=" "," ",FV($G$11/100,$G$4-A65,0,-I65)))</f>
        <v xml:space="preserve"> </v>
      </c>
    </row>
    <row r="66" spans="1:10">
      <c r="A66" s="73" t="str">
        <f t="shared" si="2"/>
        <v xml:space="preserve"> </v>
      </c>
      <c r="B66" t="str">
        <f>IF($A66="Totals",SUM($B$14:B65),IF($A66=" "," ",SUM(B65:F65)))</f>
        <v xml:space="preserve"> </v>
      </c>
      <c r="C66" t="str">
        <f>IF($A66="Totals",SUM($B$14:C65),IF($A66=" "," ",$E$4))</f>
        <v xml:space="preserve"> </v>
      </c>
      <c r="D66" t="str">
        <f>IF($A66="Totals",SUM(D$14:D65),IF($A66=" "," ",($B66+$C66)*($C$8/100)))</f>
        <v xml:space="preserve"> </v>
      </c>
      <c r="E66" t="str">
        <f>IF($A66="Totals",SUM(E$14:E65),IF($A66=" "," ",($B66+$C66)*($E$8/100)))</f>
        <v xml:space="preserve"> </v>
      </c>
      <c r="F66" t="str">
        <f>IF($A66="Totals",SUM(F$14:F65),IF($A66=" "," ",($B66+$C66)*($G$8/100)))</f>
        <v xml:space="preserve"> </v>
      </c>
      <c r="G66" t="str">
        <f>IF($A66="Totals",SUM(G$14:G65),IF($A66=" "," ",D66*($C$11/100)))</f>
        <v xml:space="preserve"> </v>
      </c>
      <c r="H66" t="str">
        <f>IF($A66="Totals",SUM(H$14:H65),IF($A66=" "," ",E66*($E$11/100)))</f>
        <v xml:space="preserve"> </v>
      </c>
      <c r="I66" t="str">
        <f>IF($A66="Totals",SUM(I$14:I65),IF($A66=" "," ",SUM(I$14:I65)))</f>
        <v xml:space="preserve"> </v>
      </c>
      <c r="J66" t="str">
        <f>IF($A66="Totals",SUM(J$14:J65),IF($A66=" "," ",$I66*HLOOKUP($G$11,#REF!,$G$4-A65+1)))</f>
        <v xml:space="preserve"> </v>
      </c>
    </row>
    <row r="67" spans="1:10">
      <c r="J67" s="96"/>
    </row>
  </sheetData>
  <phoneticPr fontId="0" type="noConversion"/>
  <printOptions horizontalCentered="1"/>
  <pageMargins left="0.5" right="0.5" top="0.5" bottom="0.5" header="0.5" footer="0.5"/>
  <pageSetup scale="82" orientation="portrait" r:id="rId1"/>
  <headerFooter alignWithMargins="0">
    <oddFooter>&amp;L&amp;8&amp;D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Increasing Tax</vt:lpstr>
      <vt:lpstr>Flat Tax</vt:lpstr>
      <vt:lpstr>LOC Savings</vt:lpstr>
      <vt:lpstr>Term LOC</vt:lpstr>
      <vt:lpstr>Paydown Calc</vt:lpstr>
      <vt:lpstr>Amort. Table 1</vt:lpstr>
      <vt:lpstr>Amort. Table 2</vt:lpstr>
      <vt:lpstr>Mtg. Tax Savings</vt:lpstr>
      <vt:lpstr>Compound Inv.</vt:lpstr>
      <vt:lpstr>Flat Tax Inv.</vt:lpstr>
      <vt:lpstr>Fut Value</vt:lpstr>
      <vt:lpstr>Var Ass</vt:lpstr>
      <vt:lpstr>Inflation</vt:lpstr>
      <vt:lpstr>Mtg Paydown Calc</vt:lpstr>
      <vt:lpstr>Personal Budget Calculator</vt:lpstr>
      <vt:lpstr>COMPOUNDLOC</vt:lpstr>
      <vt:lpstr>CURRENT_MORT</vt:lpstr>
      <vt:lpstr>FLAT_TAX</vt:lpstr>
      <vt:lpstr>HOME_EQUITY</vt:lpstr>
      <vt:lpstr>LOAN_AMORT.</vt:lpstr>
      <vt:lpstr>'Amort. Table 1'!Print_Area</vt:lpstr>
      <vt:lpstr>'Amort. Table 2'!Print_Area</vt:lpstr>
      <vt:lpstr>'Compound Inv.'!Print_Area</vt:lpstr>
      <vt:lpstr>'Flat Tax'!Print_Area</vt:lpstr>
      <vt:lpstr>'Flat Tax Inv.'!Print_Area</vt:lpstr>
      <vt:lpstr>'Increasing Tax'!Print_Area</vt:lpstr>
      <vt:lpstr>'Mtg. Tax Savings'!Print_Area</vt:lpstr>
      <vt:lpstr>'Paydown Calc'!Print_Area</vt:lpstr>
      <vt:lpstr>'Term LOC'!Print_Area</vt:lpstr>
    </vt:vector>
  </TitlesOfParts>
  <Company>First Financial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IFA</dc:creator>
  <cp:lastModifiedBy>A E</cp:lastModifiedBy>
  <cp:lastPrinted>2017-12-01T21:57:05Z</cp:lastPrinted>
  <dcterms:created xsi:type="dcterms:W3CDTF">1996-02-17T01:57:52Z</dcterms:created>
  <dcterms:modified xsi:type="dcterms:W3CDTF">2021-03-05T14:02:23Z</dcterms:modified>
</cp:coreProperties>
</file>